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785" yWindow="8760" windowWidth="14925" windowHeight="2940" tabRatio="393" activeTab="1"/>
  </bookViews>
  <sheets>
    <sheet name="по подпрограммам" sheetId="43" r:id="rId1"/>
    <sheet name="в размере мер-й" sheetId="44" r:id="rId2"/>
  </sheets>
  <externalReferences>
    <externalReference r:id="rId3"/>
  </externalReferences>
  <definedNames>
    <definedName name="_xlnm.Print_Titles" localSheetId="1">'в размере мер-й'!$2:$4</definedName>
    <definedName name="ИОГВ">[1]Список!$A$1:$A$31</definedName>
    <definedName name="_xlnm.Print_Area" localSheetId="1">'в размере мер-й'!$A$1:$J$147</definedName>
  </definedNames>
  <calcPr calcId="145621"/>
</workbook>
</file>

<file path=xl/calcChain.xml><?xml version="1.0" encoding="utf-8"?>
<calcChain xmlns="http://schemas.openxmlformats.org/spreadsheetml/2006/main">
  <c r="G147" i="44" l="1"/>
  <c r="G146" i="44"/>
  <c r="G8" i="44" s="1"/>
  <c r="G145" i="44"/>
  <c r="G144" i="44"/>
  <c r="G138" i="44"/>
  <c r="G133" i="44"/>
  <c r="G128" i="44"/>
  <c r="G123" i="44"/>
  <c r="G118" i="44"/>
  <c r="G113" i="44"/>
  <c r="G143" i="44" s="1"/>
  <c r="G111" i="44"/>
  <c r="G110" i="44"/>
  <c r="G109" i="44"/>
  <c r="G108" i="44"/>
  <c r="G102" i="44"/>
  <c r="G97" i="44"/>
  <c r="G92" i="44"/>
  <c r="G87" i="44"/>
  <c r="G82" i="44"/>
  <c r="G77" i="44"/>
  <c r="G72" i="44"/>
  <c r="G67" i="44"/>
  <c r="G62" i="44"/>
  <c r="G57" i="44"/>
  <c r="G107" i="44" s="1"/>
  <c r="G55" i="44"/>
  <c r="G54" i="44"/>
  <c r="G53" i="44"/>
  <c r="G52" i="44"/>
  <c r="G6" i="44" s="1"/>
  <c r="G46" i="44"/>
  <c r="G41" i="44"/>
  <c r="G36" i="44"/>
  <c r="G31" i="44"/>
  <c r="G26" i="44"/>
  <c r="G21" i="44"/>
  <c r="G16" i="44"/>
  <c r="G11" i="44"/>
  <c r="G51" i="44" s="1"/>
  <c r="G9" i="44"/>
  <c r="G7" i="44"/>
  <c r="G5" i="44" l="1"/>
  <c r="J28" i="44" l="1"/>
  <c r="J26" i="44"/>
  <c r="J147" i="44"/>
  <c r="J146" i="44"/>
  <c r="J144" i="44"/>
  <c r="J142" i="44"/>
  <c r="J141" i="44"/>
  <c r="J139" i="44"/>
  <c r="J137" i="44"/>
  <c r="J136" i="44"/>
  <c r="J134" i="44"/>
  <c r="J132" i="44"/>
  <c r="J131" i="44"/>
  <c r="J129" i="44"/>
  <c r="J127" i="44"/>
  <c r="J126" i="44"/>
  <c r="J124" i="44"/>
  <c r="J122" i="44"/>
  <c r="J121" i="44"/>
  <c r="J119" i="44"/>
  <c r="J117" i="44"/>
  <c r="J116" i="44"/>
  <c r="J114" i="44"/>
  <c r="J106" i="44"/>
  <c r="J105" i="44"/>
  <c r="J103" i="44"/>
  <c r="J100" i="44"/>
  <c r="J99" i="44"/>
  <c r="J98" i="44"/>
  <c r="J96" i="44"/>
  <c r="J95" i="44"/>
  <c r="J93" i="44"/>
  <c r="J90" i="44"/>
  <c r="J88" i="44"/>
  <c r="J86" i="44"/>
  <c r="J81" i="44"/>
  <c r="J80" i="44"/>
  <c r="J79" i="44"/>
  <c r="J78" i="44"/>
  <c r="J77" i="44"/>
  <c r="J76" i="44"/>
  <c r="J75" i="44"/>
  <c r="J74" i="44"/>
  <c r="J73" i="44"/>
  <c r="J72" i="44"/>
  <c r="J71" i="44"/>
  <c r="J70" i="44"/>
  <c r="J68" i="44"/>
  <c r="J66" i="44"/>
  <c r="J61" i="44"/>
  <c r="J60" i="44"/>
  <c r="J55" i="44"/>
  <c r="J50" i="44"/>
  <c r="J47" i="44"/>
  <c r="J45" i="44"/>
  <c r="E107" i="44" l="1"/>
  <c r="E140" i="44" l="1"/>
  <c r="E28" i="44"/>
  <c r="E13" i="44"/>
  <c r="I55" i="44" l="1"/>
  <c r="F52" i="44"/>
  <c r="F53" i="44"/>
  <c r="F54" i="44"/>
  <c r="F55" i="44"/>
  <c r="E52" i="44"/>
  <c r="E53" i="44"/>
  <c r="E54" i="44"/>
  <c r="E55" i="44"/>
  <c r="H50" i="44" l="1"/>
  <c r="I49" i="44"/>
  <c r="J49" i="44" s="1"/>
  <c r="H49" i="44"/>
  <c r="I48" i="44"/>
  <c r="J48" i="44" s="1"/>
  <c r="H48" i="44"/>
  <c r="I47" i="44"/>
  <c r="H47" i="44"/>
  <c r="F46" i="44"/>
  <c r="E46" i="44"/>
  <c r="I46" i="44" l="1"/>
  <c r="J46" i="44" s="1"/>
  <c r="H46" i="44"/>
  <c r="F11" i="44"/>
  <c r="F16" i="44"/>
  <c r="F21" i="44"/>
  <c r="F26" i="44"/>
  <c r="F31" i="44"/>
  <c r="F36" i="44"/>
  <c r="F41" i="44"/>
  <c r="F57" i="44"/>
  <c r="F62" i="44"/>
  <c r="F67" i="44"/>
  <c r="F72" i="44"/>
  <c r="F77" i="44"/>
  <c r="F82" i="44"/>
  <c r="F87" i="44"/>
  <c r="F92" i="44"/>
  <c r="F97" i="44"/>
  <c r="F102" i="44"/>
  <c r="F108" i="44"/>
  <c r="F6" i="44" s="1"/>
  <c r="F109" i="44"/>
  <c r="F110" i="44"/>
  <c r="F8" i="44" s="1"/>
  <c r="F111" i="44"/>
  <c r="F9" i="44" s="1"/>
  <c r="F113" i="44"/>
  <c r="F118" i="44"/>
  <c r="F123" i="44"/>
  <c r="F128" i="44"/>
  <c r="F133" i="44"/>
  <c r="F138" i="44"/>
  <c r="F144" i="44"/>
  <c r="F145" i="44"/>
  <c r="F146" i="44"/>
  <c r="F147" i="44"/>
  <c r="F7" i="44" l="1"/>
  <c r="F107" i="44"/>
  <c r="F51" i="44"/>
  <c r="F143" i="44"/>
  <c r="I147" i="44"/>
  <c r="I146" i="44"/>
  <c r="I144" i="44"/>
  <c r="E144" i="44"/>
  <c r="E145" i="44"/>
  <c r="E146" i="44"/>
  <c r="E147" i="44"/>
  <c r="H142" i="44"/>
  <c r="H141" i="44"/>
  <c r="I140" i="44"/>
  <c r="H140" i="44"/>
  <c r="H139" i="44"/>
  <c r="E138" i="44"/>
  <c r="E108" i="44"/>
  <c r="E6" i="44" s="1"/>
  <c r="E109" i="44"/>
  <c r="E110" i="44"/>
  <c r="E111" i="44"/>
  <c r="H61" i="44"/>
  <c r="H60" i="44"/>
  <c r="I59" i="44"/>
  <c r="J59" i="44" s="1"/>
  <c r="H59" i="44"/>
  <c r="I58" i="44"/>
  <c r="J58" i="44" s="1"/>
  <c r="H58" i="44"/>
  <c r="E57" i="44"/>
  <c r="E8" i="44"/>
  <c r="E9" i="44"/>
  <c r="H35" i="44"/>
  <c r="I34" i="44"/>
  <c r="J34" i="44" s="1"/>
  <c r="H34" i="44"/>
  <c r="I33" i="44"/>
  <c r="J33" i="44" s="1"/>
  <c r="H33" i="44"/>
  <c r="H32" i="44"/>
  <c r="E31" i="44"/>
  <c r="H30" i="44"/>
  <c r="H29" i="44"/>
  <c r="H28" i="44"/>
  <c r="H27" i="44"/>
  <c r="I26" i="44"/>
  <c r="E26" i="44"/>
  <c r="I138" i="44" l="1"/>
  <c r="J138" i="44" s="1"/>
  <c r="J140" i="44"/>
  <c r="F5" i="44"/>
  <c r="E7" i="44"/>
  <c r="H138" i="44"/>
  <c r="I57" i="44"/>
  <c r="J57" i="44" s="1"/>
  <c r="H57" i="44"/>
  <c r="H26" i="44"/>
  <c r="I31" i="44"/>
  <c r="J31" i="44" s="1"/>
  <c r="H31" i="44"/>
  <c r="H18" i="44" l="1"/>
  <c r="I18" i="44" l="1"/>
  <c r="J18" i="44" s="1"/>
  <c r="H109" i="44" l="1"/>
  <c r="H111" i="44"/>
  <c r="H106" i="44"/>
  <c r="I105" i="44"/>
  <c r="H105" i="44"/>
  <c r="I104" i="44"/>
  <c r="J104" i="44" s="1"/>
  <c r="H104" i="44"/>
  <c r="I103" i="44"/>
  <c r="H103" i="44"/>
  <c r="E102" i="44"/>
  <c r="H102" i="44" l="1"/>
  <c r="H108" i="44"/>
  <c r="H110" i="44"/>
  <c r="I102" i="44"/>
  <c r="J102" i="44" s="1"/>
  <c r="I13" i="44" l="1"/>
  <c r="J13" i="44" s="1"/>
  <c r="I42" i="44"/>
  <c r="I43" i="44"/>
  <c r="J43" i="44" s="1"/>
  <c r="I44" i="44"/>
  <c r="I37" i="44"/>
  <c r="J37" i="44" s="1"/>
  <c r="I38" i="44"/>
  <c r="J38" i="44" s="1"/>
  <c r="I39" i="44"/>
  <c r="J39" i="44" s="1"/>
  <c r="I83" i="44"/>
  <c r="J83" i="44" s="1"/>
  <c r="I84" i="44"/>
  <c r="J84" i="44" s="1"/>
  <c r="I85" i="44"/>
  <c r="J85" i="44" s="1"/>
  <c r="I101" i="44"/>
  <c r="J101" i="44" s="1"/>
  <c r="I94" i="44"/>
  <c r="J94" i="44" s="1"/>
  <c r="I63" i="44"/>
  <c r="J63" i="44" s="1"/>
  <c r="I64" i="44"/>
  <c r="J64" i="44" s="1"/>
  <c r="I65" i="44"/>
  <c r="J65" i="44" s="1"/>
  <c r="I89" i="44"/>
  <c r="J89" i="44" s="1"/>
  <c r="I91" i="44"/>
  <c r="J91" i="44" s="1"/>
  <c r="I69" i="44"/>
  <c r="J69" i="44" s="1"/>
  <c r="I52" i="44" l="1"/>
  <c r="J52" i="44" s="1"/>
  <c r="I54" i="44"/>
  <c r="J54" i="44" s="1"/>
  <c r="I53" i="44"/>
  <c r="J53" i="44" s="1"/>
  <c r="I108" i="44"/>
  <c r="J108" i="44" s="1"/>
  <c r="I111" i="44"/>
  <c r="I109" i="44"/>
  <c r="J109" i="44" s="1"/>
  <c r="I110" i="44"/>
  <c r="J110" i="44" s="1"/>
  <c r="I130" i="44"/>
  <c r="I135" i="44"/>
  <c r="I120" i="44"/>
  <c r="I125" i="44"/>
  <c r="I115" i="44"/>
  <c r="J115" i="44" s="1"/>
  <c r="I67" i="44"/>
  <c r="J67" i="44" s="1"/>
  <c r="I77" i="44"/>
  <c r="I72" i="44"/>
  <c r="I87" i="44"/>
  <c r="J87" i="44" s="1"/>
  <c r="I62" i="44"/>
  <c r="J62" i="44" s="1"/>
  <c r="I92" i="44"/>
  <c r="J92" i="44" s="1"/>
  <c r="I97" i="44"/>
  <c r="J97" i="44" s="1"/>
  <c r="I82" i="44"/>
  <c r="J82" i="44" s="1"/>
  <c r="I36" i="44"/>
  <c r="J36" i="44" s="1"/>
  <c r="I41" i="44"/>
  <c r="J41" i="44" s="1"/>
  <c r="I21" i="44"/>
  <c r="I16" i="44"/>
  <c r="J16" i="44" s="1"/>
  <c r="I11" i="44"/>
  <c r="J11" i="44" s="1"/>
  <c r="I128" i="44" l="1"/>
  <c r="J128" i="44" s="1"/>
  <c r="J130" i="44"/>
  <c r="I123" i="44"/>
  <c r="J123" i="44" s="1"/>
  <c r="J125" i="44"/>
  <c r="I118" i="44"/>
  <c r="J118" i="44" s="1"/>
  <c r="J120" i="44"/>
  <c r="I133" i="44"/>
  <c r="J135" i="44"/>
  <c r="I9" i="44"/>
  <c r="J9" i="44" s="1"/>
  <c r="J111" i="44"/>
  <c r="I51" i="44"/>
  <c r="I8" i="44"/>
  <c r="J8" i="44" s="1"/>
  <c r="I6" i="44"/>
  <c r="J6" i="44" s="1"/>
  <c r="I113" i="44"/>
  <c r="I145" i="44"/>
  <c r="I107" i="44"/>
  <c r="J107" i="44" s="1"/>
  <c r="I7" i="44" l="1"/>
  <c r="J7" i="44" s="1"/>
  <c r="J145" i="44"/>
  <c r="I143" i="44"/>
  <c r="H86" i="44"/>
  <c r="H85" i="44"/>
  <c r="H84" i="44"/>
  <c r="H83" i="44"/>
  <c r="E82" i="44"/>
  <c r="I5" i="44" l="1"/>
  <c r="H82" i="44"/>
  <c r="H45" i="44" l="1"/>
  <c r="H44" i="44"/>
  <c r="J44" i="44" s="1"/>
  <c r="H43" i="44"/>
  <c r="H42" i="44"/>
  <c r="J42" i="44" s="1"/>
  <c r="E41" i="44"/>
  <c r="H41" i="44" l="1"/>
  <c r="G20" i="43"/>
  <c r="G27" i="43"/>
  <c r="G26" i="43"/>
  <c r="G25" i="43"/>
  <c r="G24" i="43"/>
  <c r="G23" i="43"/>
  <c r="G22" i="43"/>
  <c r="E133" i="44"/>
  <c r="J133" i="44" s="1"/>
  <c r="E128" i="44"/>
  <c r="E123" i="44"/>
  <c r="E118" i="44"/>
  <c r="G18" i="43"/>
  <c r="G19" i="43"/>
  <c r="G21" i="43"/>
  <c r="G14" i="43"/>
  <c r="G16" i="43"/>
  <c r="G15" i="43" l="1"/>
  <c r="G13" i="43"/>
  <c r="D33" i="43" l="1"/>
  <c r="H33" i="43" s="1"/>
  <c r="D34" i="43"/>
  <c r="H34" i="43" s="1"/>
  <c r="D35" i="43"/>
  <c r="H35" i="43" s="1"/>
  <c r="D36" i="43"/>
  <c r="H36" i="43" s="1"/>
  <c r="D37" i="43"/>
  <c r="H37" i="43" s="1"/>
  <c r="D38" i="43"/>
  <c r="H38" i="43" s="1"/>
  <c r="D20" i="43"/>
  <c r="H20" i="43" s="1"/>
  <c r="D14" i="43"/>
  <c r="H14" i="43" s="1"/>
  <c r="H54" i="44"/>
  <c r="D22" i="43"/>
  <c r="H22" i="43" s="1"/>
  <c r="D24" i="43"/>
  <c r="H24" i="43" s="1"/>
  <c r="D25" i="43"/>
  <c r="H25" i="43" s="1"/>
  <c r="D26" i="43"/>
  <c r="H26" i="43" s="1"/>
  <c r="D27" i="43"/>
  <c r="H27" i="43" s="1"/>
  <c r="G31" i="43"/>
  <c r="H137" i="44"/>
  <c r="H136" i="44"/>
  <c r="H135" i="44"/>
  <c r="H134" i="44"/>
  <c r="H132" i="44"/>
  <c r="H131" i="44"/>
  <c r="H130" i="44"/>
  <c r="H129" i="44"/>
  <c r="H127" i="44"/>
  <c r="H126" i="44"/>
  <c r="H125" i="44"/>
  <c r="H124" i="44"/>
  <c r="H122" i="44"/>
  <c r="H121" i="44"/>
  <c r="H120" i="44"/>
  <c r="H119" i="44"/>
  <c r="H117" i="44"/>
  <c r="H116" i="44"/>
  <c r="H115" i="44"/>
  <c r="H114" i="44"/>
  <c r="E113" i="44"/>
  <c r="H81" i="44"/>
  <c r="H80" i="44"/>
  <c r="H79" i="44"/>
  <c r="H78" i="44"/>
  <c r="E77" i="44"/>
  <c r="H77" i="44" s="1"/>
  <c r="H76" i="44"/>
  <c r="H75" i="44"/>
  <c r="H74" i="44"/>
  <c r="H73" i="44"/>
  <c r="E72" i="44"/>
  <c r="H72" i="44" s="1"/>
  <c r="H71" i="44"/>
  <c r="H70" i="44"/>
  <c r="H69" i="44"/>
  <c r="H68" i="44"/>
  <c r="E67" i="44"/>
  <c r="H91" i="44"/>
  <c r="H90" i="44"/>
  <c r="H89" i="44"/>
  <c r="H88" i="44"/>
  <c r="E87" i="44"/>
  <c r="H66" i="44"/>
  <c r="H65" i="44"/>
  <c r="H64" i="44"/>
  <c r="H63" i="44"/>
  <c r="E62" i="44"/>
  <c r="H96" i="44"/>
  <c r="H95" i="44"/>
  <c r="H94" i="44"/>
  <c r="H93" i="44"/>
  <c r="E92" i="44"/>
  <c r="H101" i="44"/>
  <c r="H100" i="44"/>
  <c r="H99" i="44"/>
  <c r="H98" i="44"/>
  <c r="E97" i="44"/>
  <c r="D19" i="43"/>
  <c r="H19" i="43" s="1"/>
  <c r="H40" i="44"/>
  <c r="H39" i="44"/>
  <c r="H38" i="44"/>
  <c r="H37" i="44"/>
  <c r="E36" i="44"/>
  <c r="H25" i="44"/>
  <c r="H24" i="44"/>
  <c r="H23" i="44"/>
  <c r="H22" i="44"/>
  <c r="E21" i="44"/>
  <c r="H20" i="44"/>
  <c r="H19" i="44"/>
  <c r="H17" i="44"/>
  <c r="E16" i="44"/>
  <c r="H16" i="44" s="1"/>
  <c r="H15" i="44"/>
  <c r="H14" i="44"/>
  <c r="H13" i="44"/>
  <c r="H12" i="44"/>
  <c r="E11" i="44"/>
  <c r="E51" i="44" s="1"/>
  <c r="J51" i="44" s="1"/>
  <c r="E143" i="44" l="1"/>
  <c r="J143" i="44" s="1"/>
  <c r="J113" i="44"/>
  <c r="G29" i="43"/>
  <c r="G8" i="43"/>
  <c r="G32" i="43"/>
  <c r="G11" i="43"/>
  <c r="G10" i="43"/>
  <c r="G30" i="43"/>
  <c r="D30" i="43"/>
  <c r="H147" i="44"/>
  <c r="H144" i="44"/>
  <c r="H146" i="44"/>
  <c r="H36" i="44"/>
  <c r="G12" i="43"/>
  <c r="H11" i="44"/>
  <c r="D32" i="43"/>
  <c r="D31" i="43"/>
  <c r="D29" i="43"/>
  <c r="H145" i="44"/>
  <c r="H87" i="44"/>
  <c r="H92" i="44"/>
  <c r="G28" i="43"/>
  <c r="H128" i="44"/>
  <c r="D21" i="43"/>
  <c r="H21" i="43" s="1"/>
  <c r="H62" i="44"/>
  <c r="H67" i="44"/>
  <c r="H118" i="44"/>
  <c r="H21" i="44"/>
  <c r="D15" i="43"/>
  <c r="H15" i="43" s="1"/>
  <c r="J15" i="43" s="1"/>
  <c r="H53" i="44"/>
  <c r="D13" i="43"/>
  <c r="H52" i="44"/>
  <c r="D18" i="43"/>
  <c r="H18" i="43" s="1"/>
  <c r="H55" i="44"/>
  <c r="D16" i="43"/>
  <c r="H113" i="44"/>
  <c r="H133" i="44"/>
  <c r="D23" i="43"/>
  <c r="H23" i="43" s="1"/>
  <c r="H123" i="44"/>
  <c r="D28" i="43"/>
  <c r="H97" i="44"/>
  <c r="H107" i="44" l="1"/>
  <c r="E5" i="44"/>
  <c r="J5" i="44" s="1"/>
  <c r="D17" i="43"/>
  <c r="G9" i="43"/>
  <c r="H30" i="43"/>
  <c r="G17" i="43"/>
  <c r="H28" i="43"/>
  <c r="D12" i="43"/>
  <c r="H12" i="43" s="1"/>
  <c r="H51" i="44"/>
  <c r="H7" i="44"/>
  <c r="H143" i="44"/>
  <c r="D9" i="43"/>
  <c r="H8" i="44"/>
  <c r="D10" i="43"/>
  <c r="H10" i="43" s="1"/>
  <c r="H6" i="44"/>
  <c r="D8" i="43"/>
  <c r="H8" i="43" s="1"/>
  <c r="H9" i="44"/>
  <c r="D11" i="43"/>
  <c r="H11" i="43" s="1"/>
  <c r="J11" i="43" s="1"/>
  <c r="H17" i="43" l="1"/>
  <c r="G7" i="43"/>
  <c r="H9" i="43"/>
  <c r="H5" i="44"/>
  <c r="D7" i="43"/>
  <c r="I16" i="43"/>
  <c r="I12" i="43"/>
  <c r="I32" i="43"/>
  <c r="I31" i="43"/>
  <c r="I29" i="43"/>
  <c r="I27" i="43"/>
  <c r="I26" i="43"/>
  <c r="I23" i="43"/>
  <c r="I21" i="43"/>
  <c r="I20" i="43"/>
  <c r="I18" i="43"/>
  <c r="I15" i="43"/>
  <c r="I14" i="43"/>
  <c r="I13" i="43"/>
  <c r="H7" i="43" l="1"/>
  <c r="J7" i="43" s="1"/>
  <c r="J14" i="43"/>
  <c r="I17" i="43"/>
  <c r="J26" i="43"/>
  <c r="J20" i="43"/>
  <c r="J21" i="43"/>
  <c r="J16" i="43"/>
  <c r="I19" i="43"/>
  <c r="J31" i="43"/>
  <c r="J32" i="43"/>
  <c r="J19" i="43"/>
  <c r="J30" i="43"/>
  <c r="J13" i="43"/>
  <c r="J27" i="43"/>
  <c r="I8" i="43"/>
  <c r="I30" i="43"/>
  <c r="I28" i="43"/>
  <c r="J23" i="43"/>
  <c r="I24" i="43"/>
  <c r="I22" i="43"/>
  <c r="J25" i="43"/>
  <c r="I25" i="43"/>
  <c r="J28" i="43" l="1"/>
  <c r="I11" i="43"/>
  <c r="J18" i="43"/>
  <c r="J17" i="43"/>
  <c r="J9" i="43"/>
  <c r="J29" i="43"/>
  <c r="J12" i="43"/>
  <c r="J8" i="43"/>
  <c r="J24" i="43"/>
  <c r="I9" i="43"/>
  <c r="J10" i="43"/>
  <c r="I10" i="43"/>
  <c r="J22" i="43" l="1"/>
  <c r="I7" i="43"/>
</calcChain>
</file>

<file path=xl/sharedStrings.xml><?xml version="1.0" encoding="utf-8"?>
<sst xmlns="http://schemas.openxmlformats.org/spreadsheetml/2006/main" count="276" uniqueCount="76">
  <si>
    <t>№ п/п</t>
  </si>
  <si>
    <t>Источники финансирования</t>
  </si>
  <si>
    <t>федеральный бюджет</t>
  </si>
  <si>
    <t>бюджет автономного округа</t>
  </si>
  <si>
    <t>Депстрой Югры</t>
  </si>
  <si>
    <t>Мероприятия государственной программы</t>
  </si>
  <si>
    <t>Ответственный исполнитель/             соисполнитель</t>
  </si>
  <si>
    <t>Финансовые затраты на реализацию, тыс. рублей</t>
  </si>
  <si>
    <t>Всего</t>
  </si>
  <si>
    <t>всего</t>
  </si>
  <si>
    <t>местный бюджет</t>
  </si>
  <si>
    <t xml:space="preserve">программа "Сотрудничество" </t>
  </si>
  <si>
    <t>внебюджетные источники</t>
  </si>
  <si>
    <t>Итого по подпрограмме I</t>
  </si>
  <si>
    <t>Депстрой Югры, муниципальные образования автономного округа</t>
  </si>
  <si>
    <t>Итого по подпрограмме II</t>
  </si>
  <si>
    <t>Депстрой Югры, муниципальные образования</t>
  </si>
  <si>
    <t>Итого по Государственной программе:</t>
  </si>
  <si>
    <t>Наименование подпрограммы</t>
  </si>
  <si>
    <t>«Содействие развитию жилищного строительства»</t>
  </si>
  <si>
    <t xml:space="preserve"> тыс. рублей</t>
  </si>
  <si>
    <t xml:space="preserve">% </t>
  </si>
  <si>
    <t>Динамика исполнения с прошлой недели</t>
  </si>
  <si>
    <t>«Содействие внедрению композитных материалов в строительной отрасли»</t>
  </si>
  <si>
    <t>1</t>
  </si>
  <si>
    <t>2</t>
  </si>
  <si>
    <t>3</t>
  </si>
  <si>
    <t>4</t>
  </si>
  <si>
    <t>5</t>
  </si>
  <si>
    <t>6</t>
  </si>
  <si>
    <t>Погашение государственных жилищных сертификатов, выдаваемых гражданам, лишившимся жилого помещения в результате чрезвычайных ситуаций, стихийных бедствий, террористических актов или при пресечении террористических актов правомерными действиями</t>
  </si>
  <si>
    <t>9</t>
  </si>
  <si>
    <t>Служба жилищного и строительного надзора Ханты-Мансийского автономного округа - Югры</t>
  </si>
  <si>
    <t xml:space="preserve">Обеспечение жильем граждан, уволенных с военной службы (службы), и приравненных к ним лиц </t>
  </si>
  <si>
    <t>«Обеспечение реализации государственной программы»</t>
  </si>
  <si>
    <t>Депинформтехнологий Югры</t>
  </si>
  <si>
    <t>% фин к плану на год</t>
  </si>
  <si>
    <t>Региональный проект "Жилье"</t>
  </si>
  <si>
    <t>Формирование фонда наемных домов</t>
  </si>
  <si>
    <t>Итого по подпрограмме VI</t>
  </si>
  <si>
    <t>иные источники финансирования</t>
  </si>
  <si>
    <t>Региональный проект «Обеспечение устойчивого сокращения непригодного для проживания жилищного фонда»</t>
  </si>
  <si>
    <t>Переселение граждан из не предназначенных для проживания строений, созданных в период промышленного освоения Сибири и Дальнего Востока</t>
  </si>
  <si>
    <t>Предоставление субсидии некоммерческой организации «Фонд защиты прав граждан – участников долевого строительства Ханты-Мансийского автономного округа – Югры»</t>
  </si>
  <si>
    <t>Предоставление субсидии в виде имущественного взноса в имущество публично-правовой компании «Фонд защиты прав граждан - участников долевого строительства»</t>
  </si>
  <si>
    <t>Внесение изменений в схему территориального планирования Ханты-Мансийского автономного округа – Югры и нормативы градостроительного проектирования Ханты-Мансийского автономного округа – Югры</t>
  </si>
  <si>
    <t>Эксплуатация и совершенствование региональной информационной системы обеспечения градостроительной деятельности территории Ханты-Мансийского автономного округа – Югры (РИСОГД)</t>
  </si>
  <si>
    <t xml:space="preserve"> Проведение конкурсов в сфере градостроительства и архитектуры </t>
  </si>
  <si>
    <t xml:space="preserve"> Цифровизация строительной отрасли</t>
  </si>
  <si>
    <t>Предоставление субсидии из бюджета Ханты-Мансийского автономного округа – Югры бюджетам муниципальных образований Ханты-Мансийского автономного округа – Югры для реализации полномочий в области градостроительной деятельности, строительства и жилищных отношений</t>
  </si>
  <si>
    <t>Подпрограмма I «Комплексное развитие территорий»</t>
  </si>
  <si>
    <t>Подпрограмма II «Создание условий для обеспечения жилыми помещениями граждан»</t>
  </si>
  <si>
    <t>Улучшение жилищных условий ветеранов Великой Отечественной войны, ветеранов боевых действий, инвалидов и семей, имеющих детей-инвалидов, вставших на учет в качестве нуждающихся в жилых помещениях до 1 января 2005 года</t>
  </si>
  <si>
    <t>Обеспечение жильем молодых семей государственной программы Российской Федерации «Обеспечение доступным и комфортным жильем и коммунальными услугами граждан Российской Федерации»</t>
  </si>
  <si>
    <t>Субвенции на реализацию полномочий, указанных в пунктах 3.1, 3.2 статьи 2 Закона Ханты-Мансийского автономного округа - Югры от 31 марта 2009 года № 36-оз «О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</t>
  </si>
  <si>
    <t>Оказание государственной поддержки на улучшение жилищных условий отдельным категориям граждан</t>
  </si>
  <si>
    <t>8</t>
  </si>
  <si>
    <t>Предоставление компенсации по ипотечным жилищным кредитам (займам)</t>
  </si>
  <si>
    <t>Подпрограмма III «Обеспечение реализации государственной программы»</t>
  </si>
  <si>
    <t>Обеспечение деятельности Департамента строительства Ханты-Мансийского автономного округа – Югры</t>
  </si>
  <si>
    <t>Субсидия на обеспечение выполнения государственного задания по оказанию государственных услуг (выполнению работ) бюджетным учреждением Ханты-Мансийского автономного округа – Югры «Югорский институт развития строительного комплекса»</t>
  </si>
  <si>
    <t>Обеспечение реализации казенным учреждением Ханты-Мансийского автономного округа – Югры «Управление капитального строительства» функций заказчика по строительству объектов, выполнению проектных, проектно-изыскательских и строительно-монтажных работ</t>
  </si>
  <si>
    <t>Обеспечение деятельности Службы жилищного и строительного надзора Ханты-Мансийского автономного округа – Югры</t>
  </si>
  <si>
    <t>Субсидия на обеспечение выполнения государственного задания по оказанию государственных услуг (выполнению работ) автономным учреждениемХанты-Мансийского автономного округа - Югры «Управление государственной экспертизы проектной документации»</t>
  </si>
  <si>
    <t>«Комплексное развитие территорий»</t>
  </si>
  <si>
    <t>«Создание условий для обеспечения жилыми помещениями граждан»</t>
  </si>
  <si>
    <t xml:space="preserve"> Строительство (реконструкция) автомобильных дорог общего пользования местного значения при реализации проектов по развитию территорий, предусматривающих строительство жилья</t>
  </si>
  <si>
    <t xml:space="preserve">Депстрой Югры, Депдорхоз и транспорта Югры, муниципальные образования </t>
  </si>
  <si>
    <t>Профинанси-
ровано на 14.05.2021</t>
  </si>
  <si>
    <t>финансирование на 14.05.2021</t>
  </si>
  <si>
    <t>% к плану на год</t>
  </si>
  <si>
    <t>План на 2021 год</t>
  </si>
  <si>
    <t xml:space="preserve">План на 2021 год </t>
  </si>
  <si>
    <t>Отчет о ходе реализации государственной программы Ханты-Мансийского автономного округа – Югры «Развитие жилищной сферы»                                                                                                                                                                                                    за 9 месяцев 2021 года</t>
  </si>
  <si>
    <t>Профинанси-
ровано на 01.10.2021</t>
  </si>
  <si>
    <t>финансирование на 01.10.2021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</si>
</sst>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.0"/>
    <numFmt numFmtId="166" formatCode="_-* #,##0.00\ _р_у_б_._-;\-* #,##0.00\ _р_у_б_._-;_-* &quot;-&quot;??\ _р_у_б_._-;_-@_-"/>
    <numFmt numFmtId="167" formatCode="#,##0.0_ ;\-#,##0.0\ "/>
    <numFmt numFmtId="168" formatCode="#,##0.0_р_."/>
    <numFmt numFmtId="169" formatCode="#,##0.0_р_.;\-#,##0.0_р_."/>
    <numFmt numFmtId="170" formatCode="#,##0.000_ ;\-#,##0.00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166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5" fillId="0" borderId="0"/>
    <xf numFmtId="0" fontId="6" fillId="0" borderId="0"/>
    <xf numFmtId="164" fontId="5" fillId="0" borderId="0" applyFont="0" applyFill="0" applyBorder="0" applyAlignment="0" applyProtection="0"/>
    <xf numFmtId="0" fontId="1" fillId="0" borderId="0"/>
  </cellStyleXfs>
  <cellXfs count="88">
    <xf numFmtId="0" fontId="0" fillId="0" borderId="0" xfId="0"/>
    <xf numFmtId="0" fontId="0" fillId="0" borderId="0" xfId="0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168" fontId="9" fillId="0" borderId="1" xfId="0" applyNumberFormat="1" applyFont="1" applyFill="1" applyBorder="1" applyAlignment="1">
      <alignment horizontal="center" vertical="center" wrapText="1"/>
    </xf>
    <xf numFmtId="167" fontId="0" fillId="0" borderId="0" xfId="0" applyNumberFormat="1" applyFill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16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vertical="center" wrapText="1"/>
    </xf>
    <xf numFmtId="167" fontId="8" fillId="0" borderId="1" xfId="0" applyNumberFormat="1" applyFont="1" applyFill="1" applyBorder="1" applyAlignment="1">
      <alignment horizontal="center" vertical="center" wrapText="1"/>
    </xf>
    <xf numFmtId="167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0" fontId="13" fillId="0" borderId="1" xfId="0" applyFont="1" applyFill="1" applyBorder="1" applyAlignment="1">
      <alignment vertical="top" wrapText="1"/>
    </xf>
    <xf numFmtId="167" fontId="13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167" fontId="16" fillId="0" borderId="0" xfId="0" applyNumberFormat="1" applyFont="1" applyFill="1"/>
    <xf numFmtId="165" fontId="13" fillId="0" borderId="1" xfId="0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5" fontId="9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/>
    <xf numFmtId="0" fontId="13" fillId="0" borderId="1" xfId="0" applyFont="1" applyFill="1" applyBorder="1" applyAlignment="1">
      <alignment horizontal="left" vertical="top" wrapText="1"/>
    </xf>
    <xf numFmtId="169" fontId="13" fillId="0" borderId="1" xfId="0" applyNumberFormat="1" applyFont="1" applyFill="1" applyBorder="1" applyAlignment="1">
      <alignment horizontal="center" vertical="center" wrapText="1"/>
    </xf>
    <xf numFmtId="169" fontId="9" fillId="0" borderId="1" xfId="0" applyNumberFormat="1" applyFont="1" applyFill="1" applyBorder="1" applyAlignment="1">
      <alignment horizontal="center" vertical="center" wrapText="1"/>
    </xf>
    <xf numFmtId="165" fontId="16" fillId="0" borderId="0" xfId="0" applyNumberFormat="1" applyFont="1" applyFill="1"/>
    <xf numFmtId="170" fontId="7" fillId="0" borderId="0" xfId="9" applyNumberFormat="1" applyFont="1" applyFill="1" applyBorder="1" applyAlignment="1">
      <alignment vertical="center" wrapText="1"/>
    </xf>
    <xf numFmtId="170" fontId="16" fillId="0" borderId="0" xfId="0" applyNumberFormat="1" applyFont="1" applyFill="1"/>
    <xf numFmtId="170" fontId="18" fillId="0" borderId="0" xfId="0" applyNumberFormat="1" applyFont="1" applyFill="1"/>
    <xf numFmtId="0" fontId="9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7" fillId="0" borderId="0" xfId="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3" xfId="9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left" vertical="center" wrapText="1"/>
    </xf>
    <xf numFmtId="0" fontId="9" fillId="0" borderId="12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vertical="top" wrapText="1"/>
    </xf>
    <xf numFmtId="0" fontId="9" fillId="0" borderId="10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 wrapText="1"/>
    </xf>
    <xf numFmtId="49" fontId="9" fillId="0" borderId="10" xfId="0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1"/>
    <cellStyle name="Обычный 2 2" xfId="8"/>
    <cellStyle name="Обычный 3" xfId="2"/>
    <cellStyle name="Обычный 3 2" xfId="7"/>
    <cellStyle name="Обычный 4" xfId="4"/>
    <cellStyle name="Обычный 4 2" xfId="11"/>
    <cellStyle name="Обычный 5" xfId="9"/>
    <cellStyle name="Финансовый 2" xfId="3"/>
    <cellStyle name="Финансовый 2 2" xfId="5"/>
    <cellStyle name="Финансовый 3" xfId="6"/>
    <cellStyle name="Финансовый 4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tapovaSS/AppData/Local/Microsoft/Windows/Temporary%20Internet%20Files/Content.Outlook/MKT2ZK73/&#1044;&#1077;&#1087;&#1089;&#1090;&#1088;&#1086;&#1081;&#1101;&#1085;&#1077;&#1088;&#1075;&#1077;&#1090;&#1080;&#1082;&#1080;%20&#1080;%20&#1046;&#1050;&#1050;%20&#1085;&#1072;%202013-2015%20(&#1088;&#1072;&#1079;&#1085;&#1086;&#1075;&#1083;&#1072;&#1089;&#1080;&#1103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раммы"/>
      <sheetName val="Список"/>
      <sheetName val="Лимиты Координаторам"/>
      <sheetName val="Разногласия"/>
      <sheetName val="Лист1"/>
    </sheetNames>
    <sheetDataSet>
      <sheetData sheetId="0"/>
      <sheetData sheetId="1">
        <row r="1">
          <cell r="A1" t="str">
            <v>Аппарат Губернатора Югры</v>
          </cell>
        </row>
        <row r="2">
          <cell r="A2" t="str">
            <v>Архивная служба Югры</v>
          </cell>
        </row>
        <row r="3">
          <cell r="A3" t="str">
            <v>Ветслужба Югры</v>
          </cell>
        </row>
        <row r="4">
          <cell r="A4" t="str">
            <v>Госкультохрана Югры</v>
          </cell>
        </row>
        <row r="5">
          <cell r="A5" t="str">
            <v>Гостехнадзор Югры</v>
          </cell>
        </row>
        <row r="6">
          <cell r="A6" t="str">
            <v>Департамент гражданской защиты населения Югры</v>
          </cell>
        </row>
        <row r="7">
          <cell r="A7" t="str">
            <v>Департамент общественных связей Югры</v>
          </cell>
        </row>
        <row r="8">
          <cell r="A8" t="str">
            <v>Департамент управделами Югры</v>
          </cell>
        </row>
        <row r="9">
          <cell r="A9" t="str">
            <v>Депгосзаказа Югры</v>
          </cell>
        </row>
        <row r="10">
          <cell r="A10" t="str">
            <v>Депдорхоз и транспорта Югры</v>
          </cell>
        </row>
        <row r="11">
          <cell r="A11" t="str">
            <v>Депжилполитики Югры</v>
          </cell>
        </row>
        <row r="12">
          <cell r="A12" t="str">
            <v>Депздрав Югры</v>
          </cell>
        </row>
        <row r="13">
          <cell r="A13" t="str">
            <v>Депимущества Югры</v>
          </cell>
        </row>
        <row r="14">
          <cell r="A14" t="str">
            <v>Депинформтехнологий Югры</v>
          </cell>
        </row>
        <row r="15">
          <cell r="A15" t="str">
            <v>Депкультуры Югры</v>
          </cell>
        </row>
        <row r="16">
          <cell r="A16" t="str">
            <v>Депнедра Югры</v>
          </cell>
        </row>
        <row r="17">
          <cell r="A17" t="str">
            <v>Депобразования и молодежи Югры</v>
          </cell>
        </row>
        <row r="18">
          <cell r="A18" t="str">
            <v>Депполитики Югры</v>
          </cell>
        </row>
        <row r="19">
          <cell r="A19" t="str">
            <v>Депприродресурс и несырьевого сектора экономики Югры</v>
          </cell>
        </row>
        <row r="20">
          <cell r="A20" t="str">
            <v>Депсоцразвития Югры</v>
          </cell>
        </row>
        <row r="21">
          <cell r="A21" t="str">
            <v>Депспорт Югры</v>
          </cell>
        </row>
        <row r="22">
          <cell r="A22" t="str">
            <v>Депстройэнергетики и ЖКК Югры</v>
          </cell>
        </row>
        <row r="23">
          <cell r="A23" t="str">
            <v>Дептруда и занятости Югры</v>
          </cell>
        </row>
        <row r="24">
          <cell r="A24" t="str">
            <v>Депфин Югры</v>
          </cell>
        </row>
        <row r="25">
          <cell r="A25" t="str">
            <v>Депэкологии Югры</v>
          </cell>
        </row>
        <row r="26">
          <cell r="A26" t="str">
            <v>Депэкономики Югры</v>
          </cell>
        </row>
        <row r="27">
          <cell r="A27" t="str">
            <v>Жилстройнадзор Югры</v>
          </cell>
        </row>
        <row r="28">
          <cell r="A28" t="str">
            <v>Здравнадзор Югры</v>
          </cell>
        </row>
        <row r="29">
          <cell r="A29" t="str">
            <v>Обрнадзор Югры</v>
          </cell>
        </row>
        <row r="30">
          <cell r="A30" t="str">
            <v>Природнадзор Югры</v>
          </cell>
        </row>
        <row r="31">
          <cell r="A31" t="str">
            <v>РСТ Югры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O20" sqref="O20"/>
    </sheetView>
  </sheetViews>
  <sheetFormatPr defaultRowHeight="15" x14ac:dyDescent="0.25"/>
  <cols>
    <col min="1" max="1" width="5.42578125" style="1" customWidth="1"/>
    <col min="2" max="2" width="31.5703125" style="1" customWidth="1"/>
    <col min="3" max="3" width="28.85546875" style="1" customWidth="1"/>
    <col min="4" max="4" width="15.5703125" style="1" customWidth="1"/>
    <col min="5" max="5" width="11.5703125" style="1" hidden="1" customWidth="1"/>
    <col min="6" max="6" width="7.7109375" style="1" hidden="1" customWidth="1"/>
    <col min="7" max="7" width="13.42578125" style="1" customWidth="1"/>
    <col min="8" max="8" width="8.5703125" style="1" customWidth="1"/>
    <col min="9" max="9" width="11.42578125" style="1" hidden="1" customWidth="1"/>
    <col min="10" max="10" width="7.5703125" style="1" hidden="1" customWidth="1"/>
    <col min="11" max="11" width="14.42578125" style="1" customWidth="1"/>
    <col min="12" max="16384" width="9.140625" style="1"/>
  </cols>
  <sheetData>
    <row r="1" spans="1:13" ht="58.5" customHeight="1" x14ac:dyDescent="0.25">
      <c r="A1" s="46" t="s">
        <v>73</v>
      </c>
      <c r="B1" s="46"/>
      <c r="C1" s="46"/>
      <c r="D1" s="46"/>
      <c r="E1" s="46"/>
      <c r="F1" s="46"/>
      <c r="G1" s="46"/>
      <c r="H1" s="46"/>
      <c r="I1" s="46"/>
      <c r="J1" s="46"/>
    </row>
    <row r="3" spans="1:13" ht="33.75" customHeight="1" x14ac:dyDescent="0.25">
      <c r="A3" s="49" t="s">
        <v>0</v>
      </c>
      <c r="B3" s="49" t="s">
        <v>18</v>
      </c>
      <c r="C3" s="49" t="s">
        <v>1</v>
      </c>
      <c r="D3" s="50" t="s">
        <v>7</v>
      </c>
      <c r="E3" s="50"/>
      <c r="F3" s="50"/>
      <c r="G3" s="50"/>
      <c r="H3" s="50"/>
      <c r="I3" s="50"/>
      <c r="J3" s="50"/>
      <c r="K3" s="38"/>
    </row>
    <row r="4" spans="1:13" ht="50.25" customHeight="1" x14ac:dyDescent="0.25">
      <c r="A4" s="49"/>
      <c r="B4" s="49"/>
      <c r="C4" s="49"/>
      <c r="D4" s="50" t="s">
        <v>71</v>
      </c>
      <c r="E4" s="51" t="s">
        <v>69</v>
      </c>
      <c r="F4" s="50"/>
      <c r="G4" s="51" t="s">
        <v>75</v>
      </c>
      <c r="H4" s="50"/>
      <c r="I4" s="50" t="s">
        <v>22</v>
      </c>
      <c r="J4" s="50"/>
    </row>
    <row r="5" spans="1:13" ht="41.25" customHeight="1" x14ac:dyDescent="0.25">
      <c r="A5" s="49"/>
      <c r="B5" s="49"/>
      <c r="C5" s="49"/>
      <c r="D5" s="50"/>
      <c r="E5" s="39" t="s">
        <v>20</v>
      </c>
      <c r="F5" s="39" t="s">
        <v>21</v>
      </c>
      <c r="G5" s="14" t="s">
        <v>20</v>
      </c>
      <c r="H5" s="14" t="s">
        <v>21</v>
      </c>
      <c r="I5" s="14" t="s">
        <v>20</v>
      </c>
      <c r="J5" s="14" t="s">
        <v>21</v>
      </c>
    </row>
    <row r="6" spans="1:13" s="8" customFormat="1" ht="11.25" x14ac:dyDescent="0.25">
      <c r="A6" s="7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5</v>
      </c>
      <c r="H6" s="7">
        <v>6</v>
      </c>
      <c r="I6" s="7">
        <v>9</v>
      </c>
      <c r="J6" s="7">
        <v>10</v>
      </c>
    </row>
    <row r="7" spans="1:13" ht="21" customHeight="1" x14ac:dyDescent="0.25">
      <c r="A7" s="52" t="s">
        <v>17</v>
      </c>
      <c r="B7" s="53"/>
      <c r="C7" s="10" t="s">
        <v>9</v>
      </c>
      <c r="D7" s="9">
        <f>'в размере мер-й'!E5</f>
        <v>14986887.032965166</v>
      </c>
      <c r="E7" s="17">
        <v>2206596.79</v>
      </c>
      <c r="F7" s="17">
        <v>14.722859889739048</v>
      </c>
      <c r="G7" s="9">
        <f>'в размере мер-й'!F5</f>
        <v>7311363.2999999989</v>
      </c>
      <c r="H7" s="9">
        <f>G7/D7*100</f>
        <v>48.785069800805992</v>
      </c>
      <c r="I7" s="9">
        <f>G7-E7</f>
        <v>5104766.5099999988</v>
      </c>
      <c r="J7" s="9">
        <f>H7-F7</f>
        <v>34.062209911066944</v>
      </c>
    </row>
    <row r="8" spans="1:13" ht="19.5" customHeight="1" x14ac:dyDescent="0.25">
      <c r="A8" s="54"/>
      <c r="B8" s="55"/>
      <c r="C8" s="10" t="s">
        <v>2</v>
      </c>
      <c r="D8" s="9">
        <f>'в размере мер-й'!E6</f>
        <v>2351357.2999999998</v>
      </c>
      <c r="E8" s="17">
        <v>37524.5</v>
      </c>
      <c r="F8" s="17">
        <v>1.5958655028735957</v>
      </c>
      <c r="G8" s="9">
        <f>'в размере мер-й'!F6</f>
        <v>837907.9</v>
      </c>
      <c r="H8" s="9">
        <f t="shared" ref="H8:H38" si="0">G8/D8*100</f>
        <v>35.635073410578649</v>
      </c>
      <c r="I8" s="9">
        <f t="shared" ref="I8:I32" si="1">G8-E8</f>
        <v>800383.4</v>
      </c>
      <c r="J8" s="9">
        <f>H8-F8</f>
        <v>34.039207907705055</v>
      </c>
    </row>
    <row r="9" spans="1:13" ht="19.5" customHeight="1" x14ac:dyDescent="0.25">
      <c r="A9" s="54"/>
      <c r="B9" s="55"/>
      <c r="C9" s="10" t="s">
        <v>3</v>
      </c>
      <c r="D9" s="9">
        <f>'в размере мер-й'!E7</f>
        <v>11421001.800000001</v>
      </c>
      <c r="E9" s="17">
        <v>2089181.6</v>
      </c>
      <c r="F9" s="17">
        <v>18.31583823107913</v>
      </c>
      <c r="G9" s="9">
        <f>'в размере мер-й'!F7</f>
        <v>6153312.1999999993</v>
      </c>
      <c r="H9" s="9">
        <f>G9/D9*100</f>
        <v>53.877166887409111</v>
      </c>
      <c r="I9" s="9">
        <f>G9-E9</f>
        <v>4064130.5999999992</v>
      </c>
      <c r="J9" s="9">
        <f t="shared" ref="J9:J32" si="2">H9-F9</f>
        <v>35.561328656329977</v>
      </c>
    </row>
    <row r="10" spans="1:13" ht="21" customHeight="1" x14ac:dyDescent="0.25">
      <c r="A10" s="54"/>
      <c r="B10" s="55"/>
      <c r="C10" s="10" t="s">
        <v>10</v>
      </c>
      <c r="D10" s="9">
        <f>'в размере мер-й'!E8</f>
        <v>795253.93296516733</v>
      </c>
      <c r="E10" s="17">
        <v>28176.89</v>
      </c>
      <c r="F10" s="17">
        <v>3.4764684722585009</v>
      </c>
      <c r="G10" s="9">
        <f>'в размере мер-й'!F8</f>
        <v>265541.7</v>
      </c>
      <c r="H10" s="9">
        <f t="shared" si="0"/>
        <v>33.390806256047895</v>
      </c>
      <c r="I10" s="9">
        <f t="shared" si="1"/>
        <v>237364.81</v>
      </c>
      <c r="J10" s="9">
        <f t="shared" si="2"/>
        <v>29.914337783789396</v>
      </c>
      <c r="K10" s="6"/>
    </row>
    <row r="11" spans="1:13" ht="29.25" customHeight="1" x14ac:dyDescent="0.25">
      <c r="A11" s="54"/>
      <c r="B11" s="55"/>
      <c r="C11" s="11" t="s">
        <v>40</v>
      </c>
      <c r="D11" s="9">
        <f>'в размере мер-й'!E9</f>
        <v>419274</v>
      </c>
      <c r="E11" s="17">
        <v>51713.8</v>
      </c>
      <c r="F11" s="17">
        <v>12.334129948434676</v>
      </c>
      <c r="G11" s="9">
        <f>'в размере мер-й'!F9</f>
        <v>54601.5</v>
      </c>
      <c r="H11" s="9">
        <f t="shared" si="0"/>
        <v>13.022868100573849</v>
      </c>
      <c r="I11" s="9">
        <f t="shared" si="1"/>
        <v>2887.6999999999971</v>
      </c>
      <c r="J11" s="9">
        <f>H11-F11</f>
        <v>0.68873815213917311</v>
      </c>
    </row>
    <row r="12" spans="1:13" ht="19.5" customHeight="1" x14ac:dyDescent="0.25">
      <c r="A12" s="47">
        <v>1</v>
      </c>
      <c r="B12" s="48" t="s">
        <v>64</v>
      </c>
      <c r="C12" s="10" t="s">
        <v>9</v>
      </c>
      <c r="D12" s="9">
        <f>'в размере мер-й'!E51</f>
        <v>8761800.3999999985</v>
      </c>
      <c r="E12" s="17">
        <v>481308.1</v>
      </c>
      <c r="F12" s="17">
        <v>5.483711673542575</v>
      </c>
      <c r="G12" s="9">
        <f>'в размере мер-й'!F51</f>
        <v>3943073.5</v>
      </c>
      <c r="H12" s="9">
        <f t="shared" si="0"/>
        <v>45.003005318404661</v>
      </c>
      <c r="I12" s="9">
        <f t="shared" si="1"/>
        <v>3461765.4</v>
      </c>
      <c r="J12" s="9">
        <f>H12-F12</f>
        <v>39.519293644862088</v>
      </c>
    </row>
    <row r="13" spans="1:13" ht="24" customHeight="1" x14ac:dyDescent="0.25">
      <c r="A13" s="47"/>
      <c r="B13" s="48"/>
      <c r="C13" s="2" t="s">
        <v>2</v>
      </c>
      <c r="D13" s="3">
        <f>'в размере мер-й'!E52</f>
        <v>1952760.2</v>
      </c>
      <c r="E13" s="16">
        <v>31805.599999999999</v>
      </c>
      <c r="F13" s="16">
        <v>1.6</v>
      </c>
      <c r="G13" s="3">
        <f>'в размере мер-й'!F52</f>
        <v>795403.6</v>
      </c>
      <c r="H13" s="3">
        <v>1.6</v>
      </c>
      <c r="I13" s="3">
        <f t="shared" si="1"/>
        <v>763598</v>
      </c>
      <c r="J13" s="3">
        <f t="shared" si="2"/>
        <v>0</v>
      </c>
    </row>
    <row r="14" spans="1:13" ht="21.75" customHeight="1" x14ac:dyDescent="0.25">
      <c r="A14" s="47"/>
      <c r="B14" s="48"/>
      <c r="C14" s="2" t="s">
        <v>3</v>
      </c>
      <c r="D14" s="3">
        <f>'в размере мер-й'!E53</f>
        <v>6066247.3999999994</v>
      </c>
      <c r="E14" s="16">
        <v>422669.7</v>
      </c>
      <c r="F14" s="16">
        <v>6.967564494649527</v>
      </c>
      <c r="G14" s="3">
        <f>'в размере мер-й'!F53</f>
        <v>2890697.8</v>
      </c>
      <c r="H14" s="3">
        <f t="shared" si="0"/>
        <v>47.65215807057259</v>
      </c>
      <c r="I14" s="3">
        <f t="shared" si="1"/>
        <v>2468028.0999999996</v>
      </c>
      <c r="J14" s="3">
        <f>H14-F14</f>
        <v>40.68459357592306</v>
      </c>
      <c r="M14" s="6"/>
    </row>
    <row r="15" spans="1:13" ht="21.75" customHeight="1" x14ac:dyDescent="0.25">
      <c r="A15" s="47"/>
      <c r="B15" s="48"/>
      <c r="C15" s="2" t="s">
        <v>10</v>
      </c>
      <c r="D15" s="3">
        <f>'в размере мер-й'!E54</f>
        <v>742792.8</v>
      </c>
      <c r="E15" s="16">
        <v>26832.799999999999</v>
      </c>
      <c r="F15" s="16">
        <v>3.5397505427511482</v>
      </c>
      <c r="G15" s="3">
        <f>'в размере мер-й'!F54</f>
        <v>256972.1</v>
      </c>
      <c r="H15" s="16">
        <f t="shared" si="0"/>
        <v>34.595394570329709</v>
      </c>
      <c r="I15" s="3">
        <f t="shared" si="1"/>
        <v>230139.30000000002</v>
      </c>
      <c r="J15" s="16">
        <f>H15-F15</f>
        <v>31.055644027578563</v>
      </c>
    </row>
    <row r="16" spans="1:13" ht="30" customHeight="1" x14ac:dyDescent="0.25">
      <c r="A16" s="47"/>
      <c r="B16" s="48"/>
      <c r="C16" s="4" t="s">
        <v>40</v>
      </c>
      <c r="D16" s="3">
        <f>'в размере мер-й'!E55</f>
        <v>0</v>
      </c>
      <c r="E16" s="16">
        <v>0</v>
      </c>
      <c r="F16" s="16">
        <v>0</v>
      </c>
      <c r="G16" s="3">
        <f>'в размере мер-й'!F55</f>
        <v>0</v>
      </c>
      <c r="H16" s="3">
        <v>0</v>
      </c>
      <c r="I16" s="3">
        <f t="shared" si="1"/>
        <v>0</v>
      </c>
      <c r="J16" s="3">
        <f t="shared" si="2"/>
        <v>0</v>
      </c>
    </row>
    <row r="17" spans="1:13" ht="15" customHeight="1" x14ac:dyDescent="0.25">
      <c r="A17" s="47">
        <v>2</v>
      </c>
      <c r="B17" s="48" t="s">
        <v>65</v>
      </c>
      <c r="C17" s="10" t="s">
        <v>9</v>
      </c>
      <c r="D17" s="9">
        <f>'в размере мер-й'!E107</f>
        <v>5486726.132965168</v>
      </c>
      <c r="E17" s="17">
        <v>1464077.99</v>
      </c>
      <c r="F17" s="17">
        <v>26.683999793676133</v>
      </c>
      <c r="G17" s="9">
        <f>'в размере мер-й'!F107</f>
        <v>2828945.6999999997</v>
      </c>
      <c r="H17" s="9">
        <f t="shared" si="0"/>
        <v>51.559812380705885</v>
      </c>
      <c r="I17" s="9">
        <f t="shared" si="1"/>
        <v>1364867.7099999997</v>
      </c>
      <c r="J17" s="9">
        <f t="shared" si="2"/>
        <v>24.875812587029753</v>
      </c>
    </row>
    <row r="18" spans="1:13" ht="19.5" customHeight="1" x14ac:dyDescent="0.25">
      <c r="A18" s="47"/>
      <c r="B18" s="48"/>
      <c r="C18" s="2" t="s">
        <v>2</v>
      </c>
      <c r="D18" s="3">
        <f>'в размере мер-й'!E108</f>
        <v>398597.10000000003</v>
      </c>
      <c r="E18" s="16">
        <v>5718.9000000000005</v>
      </c>
      <c r="F18" s="16">
        <v>1.4347570516694677</v>
      </c>
      <c r="G18" s="3">
        <f>'в размере мер-й'!F108</f>
        <v>42504.3</v>
      </c>
      <c r="H18" s="3">
        <f t="shared" si="0"/>
        <v>10.663474470837846</v>
      </c>
      <c r="I18" s="3">
        <f t="shared" si="1"/>
        <v>36785.4</v>
      </c>
      <c r="J18" s="3">
        <f t="shared" si="2"/>
        <v>9.2287174191683778</v>
      </c>
    </row>
    <row r="19" spans="1:13" ht="27" customHeight="1" x14ac:dyDescent="0.25">
      <c r="A19" s="47"/>
      <c r="B19" s="48"/>
      <c r="C19" s="2" t="s">
        <v>3</v>
      </c>
      <c r="D19" s="3">
        <f>'в размере мер-й'!E109</f>
        <v>4616393.9000000004</v>
      </c>
      <c r="E19" s="16">
        <v>1405301.2000000002</v>
      </c>
      <c r="F19" s="16">
        <v>30.441535762362047</v>
      </c>
      <c r="G19" s="3">
        <f>'в размере мер-й'!F109</f>
        <v>2723270.3</v>
      </c>
      <c r="H19" s="3">
        <f t="shared" si="0"/>
        <v>58.991289716416951</v>
      </c>
      <c r="I19" s="3">
        <f t="shared" si="1"/>
        <v>1317969.0999999996</v>
      </c>
      <c r="J19" s="3">
        <f t="shared" si="2"/>
        <v>28.549753954054903</v>
      </c>
      <c r="M19" s="6"/>
    </row>
    <row r="20" spans="1:13" ht="22.5" customHeight="1" x14ac:dyDescent="0.25">
      <c r="A20" s="47"/>
      <c r="B20" s="48"/>
      <c r="C20" s="2" t="s">
        <v>10</v>
      </c>
      <c r="D20" s="3">
        <f>'в размере мер-й'!E110</f>
        <v>52461.132965167257</v>
      </c>
      <c r="E20" s="16">
        <v>1344.09</v>
      </c>
      <c r="F20" s="16">
        <v>2.5620681903542541</v>
      </c>
      <c r="G20" s="3">
        <f>'в размере мер-й'!F110</f>
        <v>8569.6</v>
      </c>
      <c r="H20" s="3">
        <f t="shared" si="0"/>
        <v>16.335140923643372</v>
      </c>
      <c r="I20" s="3">
        <f t="shared" si="1"/>
        <v>7225.51</v>
      </c>
      <c r="J20" s="3">
        <f t="shared" si="2"/>
        <v>13.773072733289119</v>
      </c>
    </row>
    <row r="21" spans="1:13" ht="32.25" customHeight="1" x14ac:dyDescent="0.25">
      <c r="A21" s="47"/>
      <c r="B21" s="48"/>
      <c r="C21" s="4" t="s">
        <v>40</v>
      </c>
      <c r="D21" s="3">
        <f>'в размере мер-й'!E111</f>
        <v>419274</v>
      </c>
      <c r="E21" s="16">
        <v>51713.8</v>
      </c>
      <c r="F21" s="16">
        <v>12.334129948434676</v>
      </c>
      <c r="G21" s="3">
        <f>'в размере мер-й'!F111</f>
        <v>54601.5</v>
      </c>
      <c r="H21" s="16">
        <f t="shared" si="0"/>
        <v>13.022868100573849</v>
      </c>
      <c r="I21" s="3">
        <f t="shared" si="1"/>
        <v>2887.6999999999971</v>
      </c>
      <c r="J21" s="3">
        <f t="shared" si="2"/>
        <v>0.68873815213917311</v>
      </c>
    </row>
    <row r="22" spans="1:13" ht="21" hidden="1" customHeight="1" x14ac:dyDescent="0.25">
      <c r="A22" s="47">
        <v>3</v>
      </c>
      <c r="B22" s="48" t="s">
        <v>19</v>
      </c>
      <c r="C22" s="10" t="s">
        <v>9</v>
      </c>
      <c r="D22" s="9" t="e">
        <f>'в размере мер-й'!#REF!</f>
        <v>#REF!</v>
      </c>
      <c r="E22" s="17" t="e">
        <v>#REF!</v>
      </c>
      <c r="F22" s="17" t="e">
        <v>#REF!</v>
      </c>
      <c r="G22" s="9" t="e">
        <f>'в размере мер-й'!#REF!</f>
        <v>#REF!</v>
      </c>
      <c r="H22" s="9" t="e">
        <f t="shared" si="0"/>
        <v>#REF!</v>
      </c>
      <c r="I22" s="9" t="e">
        <f t="shared" si="1"/>
        <v>#REF!</v>
      </c>
      <c r="J22" s="9" t="e">
        <f>H22-F22</f>
        <v>#REF!</v>
      </c>
    </row>
    <row r="23" spans="1:13" ht="21" hidden="1" customHeight="1" x14ac:dyDescent="0.25">
      <c r="A23" s="47"/>
      <c r="B23" s="48"/>
      <c r="C23" s="2" t="s">
        <v>2</v>
      </c>
      <c r="D23" s="9">
        <f>'в размере мер-й'!E16</f>
        <v>26180</v>
      </c>
      <c r="E23" s="17">
        <v>0</v>
      </c>
      <c r="F23" s="17">
        <v>0</v>
      </c>
      <c r="G23" s="9">
        <f>'в размере мер-й'!K16</f>
        <v>0</v>
      </c>
      <c r="H23" s="9">
        <f t="shared" si="0"/>
        <v>0</v>
      </c>
      <c r="I23" s="3">
        <f t="shared" si="1"/>
        <v>0</v>
      </c>
      <c r="J23" s="3">
        <f t="shared" si="2"/>
        <v>0</v>
      </c>
    </row>
    <row r="24" spans="1:13" ht="21" hidden="1" customHeight="1" x14ac:dyDescent="0.25">
      <c r="A24" s="47"/>
      <c r="B24" s="48"/>
      <c r="C24" s="2" t="s">
        <v>3</v>
      </c>
      <c r="D24" s="9">
        <f>'в размере мер-й'!E17</f>
        <v>0</v>
      </c>
      <c r="E24" s="17">
        <v>0</v>
      </c>
      <c r="F24" s="17" t="e">
        <v>#DIV/0!</v>
      </c>
      <c r="G24" s="9">
        <f>'в размере мер-й'!K17</f>
        <v>0</v>
      </c>
      <c r="H24" s="9" t="e">
        <f t="shared" si="0"/>
        <v>#DIV/0!</v>
      </c>
      <c r="I24" s="3">
        <f t="shared" si="1"/>
        <v>0</v>
      </c>
      <c r="J24" s="3" t="e">
        <f t="shared" si="2"/>
        <v>#DIV/0!</v>
      </c>
      <c r="M24" s="6"/>
    </row>
    <row r="25" spans="1:13" ht="21" hidden="1" customHeight="1" x14ac:dyDescent="0.25">
      <c r="A25" s="47"/>
      <c r="B25" s="48"/>
      <c r="C25" s="2" t="s">
        <v>10</v>
      </c>
      <c r="D25" s="9">
        <f>'в размере мер-й'!E18</f>
        <v>26180</v>
      </c>
      <c r="E25" s="17">
        <v>0</v>
      </c>
      <c r="F25" s="17">
        <v>0</v>
      </c>
      <c r="G25" s="9">
        <f>'в размере мер-й'!K18</f>
        <v>0</v>
      </c>
      <c r="H25" s="9">
        <f t="shared" si="0"/>
        <v>0</v>
      </c>
      <c r="I25" s="3">
        <f t="shared" si="1"/>
        <v>0</v>
      </c>
      <c r="J25" s="3">
        <f t="shared" si="2"/>
        <v>0</v>
      </c>
    </row>
    <row r="26" spans="1:13" ht="21" hidden="1" customHeight="1" x14ac:dyDescent="0.25">
      <c r="A26" s="47"/>
      <c r="B26" s="48"/>
      <c r="C26" s="2" t="s">
        <v>11</v>
      </c>
      <c r="D26" s="9">
        <f>'в размере мер-й'!E19</f>
        <v>0</v>
      </c>
      <c r="E26" s="17">
        <v>0</v>
      </c>
      <c r="F26" s="17" t="e">
        <v>#DIV/0!</v>
      </c>
      <c r="G26" s="9">
        <f>'в размере мер-й'!K19</f>
        <v>0</v>
      </c>
      <c r="H26" s="9" t="e">
        <f t="shared" si="0"/>
        <v>#DIV/0!</v>
      </c>
      <c r="I26" s="3">
        <f t="shared" si="1"/>
        <v>0</v>
      </c>
      <c r="J26" s="3" t="e">
        <f t="shared" si="2"/>
        <v>#DIV/0!</v>
      </c>
    </row>
    <row r="27" spans="1:13" ht="21" hidden="1" customHeight="1" x14ac:dyDescent="0.25">
      <c r="A27" s="47"/>
      <c r="B27" s="48"/>
      <c r="C27" s="2" t="s">
        <v>12</v>
      </c>
      <c r="D27" s="9">
        <f>'в размере мер-й'!E20</f>
        <v>0</v>
      </c>
      <c r="E27" s="17">
        <v>0</v>
      </c>
      <c r="F27" s="17" t="e">
        <v>#DIV/0!</v>
      </c>
      <c r="G27" s="9">
        <f>'в размере мер-й'!K20</f>
        <v>0</v>
      </c>
      <c r="H27" s="9" t="e">
        <f t="shared" si="0"/>
        <v>#DIV/0!</v>
      </c>
      <c r="I27" s="3">
        <f t="shared" si="1"/>
        <v>0</v>
      </c>
      <c r="J27" s="3" t="e">
        <f t="shared" si="2"/>
        <v>#DIV/0!</v>
      </c>
    </row>
    <row r="28" spans="1:13" ht="19.5" customHeight="1" x14ac:dyDescent="0.25">
      <c r="A28" s="47">
        <v>3</v>
      </c>
      <c r="B28" s="48" t="s">
        <v>34</v>
      </c>
      <c r="C28" s="10" t="s">
        <v>9</v>
      </c>
      <c r="D28" s="9">
        <f>'в размере мер-й'!E143</f>
        <v>738360.50000000012</v>
      </c>
      <c r="E28" s="17">
        <v>261210.69999999998</v>
      </c>
      <c r="F28" s="17">
        <v>36.089812423560986</v>
      </c>
      <c r="G28" s="9">
        <f>'в размере мер-й'!F143</f>
        <v>539344.1</v>
      </c>
      <c r="H28" s="9">
        <f t="shared" si="0"/>
        <v>73.046174598993304</v>
      </c>
      <c r="I28" s="9">
        <f t="shared" si="1"/>
        <v>278133.40000000002</v>
      </c>
      <c r="J28" s="9">
        <f t="shared" si="2"/>
        <v>36.956362175432318</v>
      </c>
    </row>
    <row r="29" spans="1:13" ht="19.5" customHeight="1" x14ac:dyDescent="0.25">
      <c r="A29" s="47"/>
      <c r="B29" s="48"/>
      <c r="C29" s="2" t="s">
        <v>2</v>
      </c>
      <c r="D29" s="3">
        <f>'в размере мер-й'!E144</f>
        <v>0</v>
      </c>
      <c r="E29" s="16">
        <v>0</v>
      </c>
      <c r="F29" s="16">
        <v>0</v>
      </c>
      <c r="G29" s="3">
        <f>'в размере мер-й'!F144</f>
        <v>0</v>
      </c>
      <c r="H29" s="3">
        <v>0</v>
      </c>
      <c r="I29" s="3">
        <f t="shared" si="1"/>
        <v>0</v>
      </c>
      <c r="J29" s="3">
        <f t="shared" si="2"/>
        <v>0</v>
      </c>
    </row>
    <row r="30" spans="1:13" ht="19.5" customHeight="1" x14ac:dyDescent="0.25">
      <c r="A30" s="47"/>
      <c r="B30" s="48"/>
      <c r="C30" s="2" t="s">
        <v>3</v>
      </c>
      <c r="D30" s="3">
        <f>'в размере мер-й'!E145</f>
        <v>738360.50000000012</v>
      </c>
      <c r="E30" s="16">
        <v>261210.69999999998</v>
      </c>
      <c r="F30" s="16">
        <v>36.089812423560986</v>
      </c>
      <c r="G30" s="3">
        <f>'в размере мер-й'!F145</f>
        <v>539344.1</v>
      </c>
      <c r="H30" s="3">
        <f t="shared" si="0"/>
        <v>73.046174598993304</v>
      </c>
      <c r="I30" s="3">
        <f t="shared" si="1"/>
        <v>278133.40000000002</v>
      </c>
      <c r="J30" s="3">
        <f t="shared" si="2"/>
        <v>36.956362175432318</v>
      </c>
      <c r="M30" s="6"/>
    </row>
    <row r="31" spans="1:13" ht="19.5" customHeight="1" x14ac:dyDescent="0.25">
      <c r="A31" s="47"/>
      <c r="B31" s="48"/>
      <c r="C31" s="2" t="s">
        <v>10</v>
      </c>
      <c r="D31" s="3">
        <f>'в размере мер-й'!E146</f>
        <v>0</v>
      </c>
      <c r="E31" s="16">
        <v>0</v>
      </c>
      <c r="F31" s="16">
        <v>0</v>
      </c>
      <c r="G31" s="3">
        <f>'в размере мер-й'!F146</f>
        <v>0</v>
      </c>
      <c r="H31" s="3">
        <v>0</v>
      </c>
      <c r="I31" s="3">
        <f t="shared" si="1"/>
        <v>0</v>
      </c>
      <c r="J31" s="3">
        <f t="shared" si="2"/>
        <v>0</v>
      </c>
    </row>
    <row r="32" spans="1:13" ht="30.75" customHeight="1" x14ac:dyDescent="0.25">
      <c r="A32" s="47"/>
      <c r="B32" s="48"/>
      <c r="C32" s="4" t="s">
        <v>40</v>
      </c>
      <c r="D32" s="3">
        <f>'в размере мер-й'!E147</f>
        <v>0</v>
      </c>
      <c r="E32" s="16">
        <v>0</v>
      </c>
      <c r="F32" s="16">
        <v>0</v>
      </c>
      <c r="G32" s="3">
        <f>'в размере мер-й'!F147</f>
        <v>0</v>
      </c>
      <c r="H32" s="3">
        <v>0</v>
      </c>
      <c r="I32" s="3">
        <f t="shared" si="1"/>
        <v>0</v>
      </c>
      <c r="J32" s="3">
        <f t="shared" si="2"/>
        <v>0</v>
      </c>
    </row>
    <row r="33" spans="1:10" ht="21" hidden="1" customHeight="1" x14ac:dyDescent="0.25">
      <c r="A33" s="47">
        <v>7</v>
      </c>
      <c r="B33" s="48" t="s">
        <v>23</v>
      </c>
      <c r="C33" s="10" t="s">
        <v>9</v>
      </c>
      <c r="D33" s="9">
        <f>'в размере мер-й'!E148</f>
        <v>0</v>
      </c>
      <c r="E33" s="17">
        <v>0</v>
      </c>
      <c r="F33" s="17">
        <v>0</v>
      </c>
      <c r="G33" s="9">
        <v>0</v>
      </c>
      <c r="H33" s="9" t="e">
        <f t="shared" si="0"/>
        <v>#DIV/0!</v>
      </c>
      <c r="I33" s="9">
        <v>0</v>
      </c>
      <c r="J33" s="9">
        <v>0</v>
      </c>
    </row>
    <row r="34" spans="1:10" ht="21" hidden="1" customHeight="1" x14ac:dyDescent="0.25">
      <c r="A34" s="47"/>
      <c r="B34" s="48"/>
      <c r="C34" s="2" t="s">
        <v>2</v>
      </c>
      <c r="D34" s="9">
        <f>'в размере мер-й'!E149</f>
        <v>0</v>
      </c>
      <c r="E34" s="17">
        <v>0</v>
      </c>
      <c r="F34" s="17">
        <v>0</v>
      </c>
      <c r="G34" s="3">
        <v>0</v>
      </c>
      <c r="H34" s="9" t="e">
        <f t="shared" si="0"/>
        <v>#DIV/0!</v>
      </c>
      <c r="I34" s="3">
        <v>0</v>
      </c>
      <c r="J34" s="3">
        <v>0</v>
      </c>
    </row>
    <row r="35" spans="1:10" ht="21" hidden="1" customHeight="1" x14ac:dyDescent="0.25">
      <c r="A35" s="47"/>
      <c r="B35" s="48"/>
      <c r="C35" s="2" t="s">
        <v>3</v>
      </c>
      <c r="D35" s="9">
        <f>'в размере мер-й'!E150</f>
        <v>0</v>
      </c>
      <c r="E35" s="17">
        <v>0</v>
      </c>
      <c r="F35" s="17">
        <v>0</v>
      </c>
      <c r="G35" s="3">
        <v>0</v>
      </c>
      <c r="H35" s="9" t="e">
        <f t="shared" si="0"/>
        <v>#DIV/0!</v>
      </c>
      <c r="I35" s="3">
        <v>0</v>
      </c>
      <c r="J35" s="3">
        <v>0</v>
      </c>
    </row>
    <row r="36" spans="1:10" ht="21" hidden="1" customHeight="1" x14ac:dyDescent="0.25">
      <c r="A36" s="47"/>
      <c r="B36" s="48"/>
      <c r="C36" s="2" t="s">
        <v>10</v>
      </c>
      <c r="D36" s="9">
        <f>'в размере мер-й'!E151</f>
        <v>0</v>
      </c>
      <c r="E36" s="17">
        <v>0</v>
      </c>
      <c r="F36" s="17">
        <v>0</v>
      </c>
      <c r="G36" s="3">
        <v>0</v>
      </c>
      <c r="H36" s="9" t="e">
        <f t="shared" si="0"/>
        <v>#DIV/0!</v>
      </c>
      <c r="I36" s="3">
        <v>0</v>
      </c>
      <c r="J36" s="3">
        <v>0</v>
      </c>
    </row>
    <row r="37" spans="1:10" ht="21" hidden="1" customHeight="1" x14ac:dyDescent="0.25">
      <c r="A37" s="47"/>
      <c r="B37" s="48"/>
      <c r="C37" s="2" t="s">
        <v>11</v>
      </c>
      <c r="D37" s="9">
        <f>'в размере мер-й'!E152</f>
        <v>0</v>
      </c>
      <c r="E37" s="17">
        <v>0</v>
      </c>
      <c r="F37" s="17">
        <v>0</v>
      </c>
      <c r="G37" s="3">
        <v>0</v>
      </c>
      <c r="H37" s="9" t="e">
        <f t="shared" si="0"/>
        <v>#DIV/0!</v>
      </c>
      <c r="I37" s="3">
        <v>0</v>
      </c>
      <c r="J37" s="3">
        <v>0</v>
      </c>
    </row>
    <row r="38" spans="1:10" ht="21" hidden="1" customHeight="1" x14ac:dyDescent="0.25">
      <c r="A38" s="47"/>
      <c r="B38" s="48"/>
      <c r="C38" s="2" t="s">
        <v>12</v>
      </c>
      <c r="D38" s="9">
        <f>'в размере мер-й'!E153</f>
        <v>0</v>
      </c>
      <c r="E38" s="17">
        <v>0</v>
      </c>
      <c r="F38" s="17">
        <v>0</v>
      </c>
      <c r="G38" s="3">
        <v>0</v>
      </c>
      <c r="H38" s="9" t="e">
        <f t="shared" si="0"/>
        <v>#DIV/0!</v>
      </c>
      <c r="I38" s="3">
        <v>0</v>
      </c>
      <c r="J38" s="3">
        <v>0</v>
      </c>
    </row>
  </sheetData>
  <mergeCells count="20">
    <mergeCell ref="A33:A38"/>
    <mergeCell ref="B33:B38"/>
    <mergeCell ref="D3:J3"/>
    <mergeCell ref="D4:D5"/>
    <mergeCell ref="E4:F4"/>
    <mergeCell ref="G4:H4"/>
    <mergeCell ref="I4:J4"/>
    <mergeCell ref="A28:A32"/>
    <mergeCell ref="B28:B32"/>
    <mergeCell ref="A7:B11"/>
    <mergeCell ref="C3:C5"/>
    <mergeCell ref="A17:A21"/>
    <mergeCell ref="B17:B21"/>
    <mergeCell ref="A1:J1"/>
    <mergeCell ref="A22:A27"/>
    <mergeCell ref="B22:B27"/>
    <mergeCell ref="A3:A5"/>
    <mergeCell ref="B3:B5"/>
    <mergeCell ref="A12:A16"/>
    <mergeCell ref="B12:B1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8"/>
  <sheetViews>
    <sheetView tabSelected="1" topLeftCell="A16" zoomScale="90" zoomScaleNormal="90" workbookViewId="0">
      <selection activeCell="B41" sqref="B41:B45"/>
    </sheetView>
  </sheetViews>
  <sheetFormatPr defaultRowHeight="15" x14ac:dyDescent="0.25"/>
  <cols>
    <col min="1" max="1" width="4" style="18" customWidth="1"/>
    <col min="2" max="2" width="32.7109375" style="18" customWidth="1"/>
    <col min="3" max="3" width="15.140625" style="18" customWidth="1"/>
    <col min="4" max="4" width="24.7109375" style="18" customWidth="1"/>
    <col min="5" max="5" width="13.85546875" style="18" customWidth="1"/>
    <col min="6" max="6" width="13.28515625" style="18" customWidth="1"/>
    <col min="7" max="7" width="13.28515625" style="18" hidden="1" customWidth="1"/>
    <col min="8" max="8" width="9" style="18" customWidth="1"/>
    <col min="9" max="9" width="11.5703125" style="18" hidden="1" customWidth="1"/>
    <col min="10" max="10" width="6.85546875" style="18" hidden="1" customWidth="1"/>
    <col min="11" max="11" width="12" style="34" customWidth="1"/>
    <col min="12" max="12" width="13.5703125" style="18" customWidth="1"/>
    <col min="13" max="16384" width="9.140625" style="18"/>
  </cols>
  <sheetData>
    <row r="1" spans="1:13" ht="58.5" customHeight="1" x14ac:dyDescent="0.25">
      <c r="A1" s="57" t="s">
        <v>73</v>
      </c>
      <c r="B1" s="57"/>
      <c r="C1" s="57"/>
      <c r="D1" s="57"/>
      <c r="E1" s="57"/>
      <c r="F1" s="57"/>
      <c r="G1" s="57"/>
      <c r="H1" s="57"/>
      <c r="I1" s="57"/>
      <c r="J1" s="57"/>
      <c r="K1" s="33"/>
      <c r="L1" s="15"/>
      <c r="M1" s="15"/>
    </row>
    <row r="2" spans="1:13" ht="39" customHeight="1" x14ac:dyDescent="0.25">
      <c r="A2" s="56" t="s">
        <v>0</v>
      </c>
      <c r="B2" s="56" t="s">
        <v>5</v>
      </c>
      <c r="C2" s="56" t="s">
        <v>6</v>
      </c>
      <c r="D2" s="56" t="s">
        <v>1</v>
      </c>
      <c r="E2" s="56" t="s">
        <v>7</v>
      </c>
      <c r="F2" s="56"/>
      <c r="G2" s="56"/>
      <c r="H2" s="56"/>
      <c r="I2" s="63" t="s">
        <v>22</v>
      </c>
      <c r="J2" s="56" t="s">
        <v>70</v>
      </c>
    </row>
    <row r="3" spans="1:13" ht="63" customHeight="1" x14ac:dyDescent="0.25">
      <c r="A3" s="56"/>
      <c r="B3" s="56"/>
      <c r="C3" s="56"/>
      <c r="D3" s="56"/>
      <c r="E3" s="44" t="s">
        <v>72</v>
      </c>
      <c r="F3" s="44" t="s">
        <v>74</v>
      </c>
      <c r="G3" s="44" t="s">
        <v>68</v>
      </c>
      <c r="H3" s="44" t="s">
        <v>36</v>
      </c>
      <c r="I3" s="64"/>
      <c r="J3" s="56"/>
    </row>
    <row r="4" spans="1:13" x14ac:dyDescent="0.25">
      <c r="A4" s="43">
        <v>1</v>
      </c>
      <c r="B4" s="43">
        <v>2</v>
      </c>
      <c r="C4" s="43">
        <v>3</v>
      </c>
      <c r="D4" s="43">
        <v>4</v>
      </c>
      <c r="E4" s="43">
        <v>5</v>
      </c>
      <c r="F4" s="43">
        <v>6</v>
      </c>
      <c r="G4" s="43">
        <v>6</v>
      </c>
      <c r="H4" s="43">
        <v>7</v>
      </c>
      <c r="I4" s="43">
        <v>6</v>
      </c>
      <c r="J4" s="40">
        <v>7</v>
      </c>
    </row>
    <row r="5" spans="1:13" ht="16.5" customHeight="1" x14ac:dyDescent="0.25">
      <c r="A5" s="68" t="s">
        <v>17</v>
      </c>
      <c r="B5" s="69"/>
      <c r="C5" s="70"/>
      <c r="D5" s="19" t="s">
        <v>9</v>
      </c>
      <c r="E5" s="20">
        <f>E51+E107+E143</f>
        <v>14986887.032965166</v>
      </c>
      <c r="F5" s="20">
        <f>F51+F107+F143</f>
        <v>7311363.2999999989</v>
      </c>
      <c r="G5" s="20">
        <f>G51+G107+G143</f>
        <v>2206596.79</v>
      </c>
      <c r="H5" s="20">
        <f t="shared" ref="H5:H9" si="0">IF(E5&lt;&gt;0,ROUND((F5/E5*100),1),0)</f>
        <v>48.8</v>
      </c>
      <c r="I5" s="20">
        <f t="shared" ref="I5" si="1">I51+I107+I143</f>
        <v>5104766.51</v>
      </c>
      <c r="J5" s="20">
        <f t="shared" ref="J5:J9" si="2">I5/E5*100</f>
        <v>34.061553268344205</v>
      </c>
    </row>
    <row r="6" spans="1:13" ht="18" customHeight="1" x14ac:dyDescent="0.25">
      <c r="A6" s="71"/>
      <c r="B6" s="72"/>
      <c r="C6" s="73"/>
      <c r="D6" s="19" t="s">
        <v>2</v>
      </c>
      <c r="E6" s="20">
        <f t="shared" ref="E6:F9" si="3">E52+E108+E144</f>
        <v>2351357.2999999998</v>
      </c>
      <c r="F6" s="20">
        <f t="shared" si="3"/>
        <v>837907.9</v>
      </c>
      <c r="G6" s="20">
        <f t="shared" ref="G6" si="4">G52+G108+G144</f>
        <v>37524.5</v>
      </c>
      <c r="H6" s="20">
        <f t="shared" si="0"/>
        <v>35.6</v>
      </c>
      <c r="I6" s="20">
        <f t="shared" ref="I6" si="5">I52+I108+I144</f>
        <v>800383.4</v>
      </c>
      <c r="J6" s="20">
        <f t="shared" si="2"/>
        <v>34.039207907705055</v>
      </c>
    </row>
    <row r="7" spans="1:13" ht="27" customHeight="1" x14ac:dyDescent="0.25">
      <c r="A7" s="71"/>
      <c r="B7" s="72"/>
      <c r="C7" s="73"/>
      <c r="D7" s="19" t="s">
        <v>3</v>
      </c>
      <c r="E7" s="20">
        <f t="shared" si="3"/>
        <v>11421001.800000001</v>
      </c>
      <c r="F7" s="20">
        <f>F53+F109+F145</f>
        <v>6153312.1999999993</v>
      </c>
      <c r="G7" s="20">
        <f>G53+G109+G145</f>
        <v>2089181.6</v>
      </c>
      <c r="H7" s="20">
        <f t="shared" si="0"/>
        <v>53.9</v>
      </c>
      <c r="I7" s="20">
        <f t="shared" ref="I7" si="6">I53+I109+I145</f>
        <v>4064130.6</v>
      </c>
      <c r="J7" s="20">
        <f t="shared" si="2"/>
        <v>35.584712017119195</v>
      </c>
    </row>
    <row r="8" spans="1:13" ht="20.25" customHeight="1" x14ac:dyDescent="0.25">
      <c r="A8" s="71"/>
      <c r="B8" s="72"/>
      <c r="C8" s="73"/>
      <c r="D8" s="19" t="s">
        <v>10</v>
      </c>
      <c r="E8" s="20">
        <f t="shared" si="3"/>
        <v>795253.93296516733</v>
      </c>
      <c r="F8" s="20">
        <f t="shared" si="3"/>
        <v>265541.7</v>
      </c>
      <c r="G8" s="20">
        <f t="shared" ref="G8" si="7">G54+G110+G146</f>
        <v>28176.89</v>
      </c>
      <c r="H8" s="20">
        <f t="shared" si="0"/>
        <v>33.4</v>
      </c>
      <c r="I8" s="20">
        <f t="shared" ref="I8" si="8">I54+I110+I146</f>
        <v>237364.81000000003</v>
      </c>
      <c r="J8" s="20">
        <f t="shared" si="2"/>
        <v>29.847675083475099</v>
      </c>
    </row>
    <row r="9" spans="1:13" ht="26.25" customHeight="1" x14ac:dyDescent="0.25">
      <c r="A9" s="71"/>
      <c r="B9" s="72"/>
      <c r="C9" s="73"/>
      <c r="D9" s="19" t="s">
        <v>40</v>
      </c>
      <c r="E9" s="20">
        <f t="shared" si="3"/>
        <v>419274</v>
      </c>
      <c r="F9" s="20">
        <f t="shared" si="3"/>
        <v>54601.5</v>
      </c>
      <c r="G9" s="20">
        <f t="shared" ref="G9" si="9">G55+G111+G147</f>
        <v>51713.8</v>
      </c>
      <c r="H9" s="20">
        <f t="shared" si="0"/>
        <v>13</v>
      </c>
      <c r="I9" s="20">
        <f t="shared" ref="I9" si="10">I55+I111+I147</f>
        <v>2887.6999999999971</v>
      </c>
      <c r="J9" s="20">
        <f t="shared" si="2"/>
        <v>0.68873815213917322</v>
      </c>
    </row>
    <row r="10" spans="1:13" ht="24.75" customHeight="1" x14ac:dyDescent="0.25">
      <c r="A10" s="58" t="s">
        <v>50</v>
      </c>
      <c r="B10" s="59"/>
      <c r="C10" s="59"/>
      <c r="D10" s="59"/>
      <c r="E10" s="59"/>
      <c r="F10" s="59"/>
      <c r="G10" s="59"/>
      <c r="H10" s="60"/>
      <c r="I10" s="37"/>
      <c r="J10" s="37"/>
    </row>
    <row r="11" spans="1:13" ht="15.75" customHeight="1" x14ac:dyDescent="0.25">
      <c r="A11" s="65" t="s">
        <v>24</v>
      </c>
      <c r="B11" s="66" t="s">
        <v>45</v>
      </c>
      <c r="C11" s="67" t="s">
        <v>4</v>
      </c>
      <c r="D11" s="19" t="s">
        <v>9</v>
      </c>
      <c r="E11" s="20">
        <f>SUM(E12:E15)</f>
        <v>64643.4</v>
      </c>
      <c r="F11" s="20">
        <f>SUM(F12:F15)</f>
        <v>2500</v>
      </c>
      <c r="G11" s="20">
        <f>SUM(G12:G15)</f>
        <v>2500</v>
      </c>
      <c r="H11" s="20">
        <f t="shared" ref="H11:H25" si="11">IF(E11&lt;&gt;0,ROUND((F11/E11*100),1),0)</f>
        <v>3.9</v>
      </c>
      <c r="I11" s="20">
        <f>SUM(I12:I15)</f>
        <v>0</v>
      </c>
      <c r="J11" s="20">
        <f t="shared" ref="J11:J34" si="12">I11/E11*100</f>
        <v>0</v>
      </c>
    </row>
    <row r="12" spans="1:13" ht="16.5" customHeight="1" x14ac:dyDescent="0.25">
      <c r="A12" s="65"/>
      <c r="B12" s="66"/>
      <c r="C12" s="67"/>
      <c r="D12" s="36" t="s">
        <v>2</v>
      </c>
      <c r="E12" s="21">
        <v>0</v>
      </c>
      <c r="F12" s="21">
        <v>0</v>
      </c>
      <c r="G12" s="21">
        <v>0</v>
      </c>
      <c r="H12" s="21">
        <f t="shared" si="11"/>
        <v>0</v>
      </c>
      <c r="I12" s="21">
        <v>0</v>
      </c>
      <c r="J12" s="21">
        <v>0</v>
      </c>
    </row>
    <row r="13" spans="1:13" ht="14.25" customHeight="1" x14ac:dyDescent="0.25">
      <c r="A13" s="65"/>
      <c r="B13" s="66"/>
      <c r="C13" s="67"/>
      <c r="D13" s="36" t="s">
        <v>3</v>
      </c>
      <c r="E13" s="21">
        <f>7643.4+57000</f>
        <v>64643.4</v>
      </c>
      <c r="F13" s="21">
        <v>2500</v>
      </c>
      <c r="G13" s="21">
        <v>2500</v>
      </c>
      <c r="H13" s="21">
        <f t="shared" si="11"/>
        <v>3.9</v>
      </c>
      <c r="I13" s="21">
        <f>F13-G13</f>
        <v>0</v>
      </c>
      <c r="J13" s="21">
        <f t="shared" si="12"/>
        <v>0</v>
      </c>
    </row>
    <row r="14" spans="1:13" ht="15" customHeight="1" x14ac:dyDescent="0.25">
      <c r="A14" s="65"/>
      <c r="B14" s="66"/>
      <c r="C14" s="67"/>
      <c r="D14" s="36" t="s">
        <v>10</v>
      </c>
      <c r="E14" s="21">
        <v>0</v>
      </c>
      <c r="F14" s="21">
        <v>0</v>
      </c>
      <c r="G14" s="21">
        <v>0</v>
      </c>
      <c r="H14" s="21">
        <f t="shared" si="11"/>
        <v>0</v>
      </c>
      <c r="I14" s="21">
        <v>0</v>
      </c>
      <c r="J14" s="21">
        <v>0</v>
      </c>
    </row>
    <row r="15" spans="1:13" ht="30" customHeight="1" x14ac:dyDescent="0.25">
      <c r="A15" s="65"/>
      <c r="B15" s="66"/>
      <c r="C15" s="67"/>
      <c r="D15" s="36" t="s">
        <v>40</v>
      </c>
      <c r="E15" s="21">
        <v>0</v>
      </c>
      <c r="F15" s="21">
        <v>0</v>
      </c>
      <c r="G15" s="21">
        <v>0</v>
      </c>
      <c r="H15" s="21">
        <f t="shared" si="11"/>
        <v>0</v>
      </c>
      <c r="I15" s="21">
        <v>0</v>
      </c>
      <c r="J15" s="21">
        <v>0</v>
      </c>
    </row>
    <row r="16" spans="1:13" ht="16.5" customHeight="1" x14ac:dyDescent="0.25">
      <c r="A16" s="65" t="s">
        <v>25</v>
      </c>
      <c r="B16" s="66" t="s">
        <v>46</v>
      </c>
      <c r="C16" s="67" t="s">
        <v>35</v>
      </c>
      <c r="D16" s="19" t="s">
        <v>9</v>
      </c>
      <c r="E16" s="20">
        <f>SUM(E17:E20)</f>
        <v>26180</v>
      </c>
      <c r="F16" s="20">
        <f>SUM(F17:F20)</f>
        <v>0</v>
      </c>
      <c r="G16" s="20">
        <f>SUM(G17:G20)</f>
        <v>0</v>
      </c>
      <c r="H16" s="20">
        <f t="shared" si="11"/>
        <v>0</v>
      </c>
      <c r="I16" s="20">
        <f>SUM(I17:I20)</f>
        <v>0</v>
      </c>
      <c r="J16" s="20">
        <f t="shared" si="12"/>
        <v>0</v>
      </c>
    </row>
    <row r="17" spans="1:12" ht="16.5" customHeight="1" x14ac:dyDescent="0.25">
      <c r="A17" s="65"/>
      <c r="B17" s="66"/>
      <c r="C17" s="67"/>
      <c r="D17" s="36" t="s">
        <v>2</v>
      </c>
      <c r="E17" s="21">
        <v>0</v>
      </c>
      <c r="F17" s="21">
        <v>0</v>
      </c>
      <c r="G17" s="21">
        <v>0</v>
      </c>
      <c r="H17" s="21">
        <f t="shared" si="11"/>
        <v>0</v>
      </c>
      <c r="I17" s="21">
        <v>0</v>
      </c>
      <c r="J17" s="21">
        <v>0</v>
      </c>
    </row>
    <row r="18" spans="1:12" ht="16.5" customHeight="1" x14ac:dyDescent="0.25">
      <c r="A18" s="65"/>
      <c r="B18" s="66"/>
      <c r="C18" s="67"/>
      <c r="D18" s="36" t="s">
        <v>3</v>
      </c>
      <c r="E18" s="21">
        <v>26180</v>
      </c>
      <c r="F18" s="21">
        <v>0</v>
      </c>
      <c r="G18" s="21">
        <v>0</v>
      </c>
      <c r="H18" s="21">
        <f>IF(E18&lt;&gt;0,ROUND((F18/E18*100),1),0)</f>
        <v>0</v>
      </c>
      <c r="I18" s="21">
        <f>F18-G18</f>
        <v>0</v>
      </c>
      <c r="J18" s="21">
        <f t="shared" si="12"/>
        <v>0</v>
      </c>
      <c r="L18" s="22"/>
    </row>
    <row r="19" spans="1:12" ht="16.5" customHeight="1" x14ac:dyDescent="0.25">
      <c r="A19" s="65"/>
      <c r="B19" s="66"/>
      <c r="C19" s="67"/>
      <c r="D19" s="36" t="s">
        <v>10</v>
      </c>
      <c r="E19" s="21">
        <v>0</v>
      </c>
      <c r="F19" s="21">
        <v>0</v>
      </c>
      <c r="G19" s="21">
        <v>0</v>
      </c>
      <c r="H19" s="21">
        <f t="shared" si="11"/>
        <v>0</v>
      </c>
      <c r="I19" s="21">
        <v>0</v>
      </c>
      <c r="J19" s="21">
        <v>0</v>
      </c>
    </row>
    <row r="20" spans="1:12" ht="28.5" customHeight="1" x14ac:dyDescent="0.25">
      <c r="A20" s="65"/>
      <c r="B20" s="66"/>
      <c r="C20" s="67"/>
      <c r="D20" s="36" t="s">
        <v>40</v>
      </c>
      <c r="E20" s="21">
        <v>0</v>
      </c>
      <c r="F20" s="21">
        <v>0</v>
      </c>
      <c r="G20" s="21">
        <v>0</v>
      </c>
      <c r="H20" s="21">
        <f t="shared" si="11"/>
        <v>0</v>
      </c>
      <c r="I20" s="21">
        <v>0</v>
      </c>
      <c r="J20" s="21">
        <v>0</v>
      </c>
    </row>
    <row r="21" spans="1:12" ht="16.5" customHeight="1" x14ac:dyDescent="0.25">
      <c r="A21" s="65" t="s">
        <v>26</v>
      </c>
      <c r="B21" s="66" t="s">
        <v>47</v>
      </c>
      <c r="C21" s="67" t="s">
        <v>4</v>
      </c>
      <c r="D21" s="19" t="s">
        <v>9</v>
      </c>
      <c r="E21" s="20">
        <f>SUM(E22:E25)</f>
        <v>0</v>
      </c>
      <c r="F21" s="20">
        <f>SUM(F22:F25)</f>
        <v>0</v>
      </c>
      <c r="G21" s="20">
        <f>SUM(G22:G25)</f>
        <v>0</v>
      </c>
      <c r="H21" s="20">
        <f t="shared" si="11"/>
        <v>0</v>
      </c>
      <c r="I21" s="20">
        <f>SUM(I22:I25)</f>
        <v>0</v>
      </c>
      <c r="J21" s="20">
        <v>0</v>
      </c>
    </row>
    <row r="22" spans="1:12" ht="16.5" customHeight="1" x14ac:dyDescent="0.25">
      <c r="A22" s="65"/>
      <c r="B22" s="66"/>
      <c r="C22" s="67"/>
      <c r="D22" s="36" t="s">
        <v>2</v>
      </c>
      <c r="E22" s="21">
        <v>0</v>
      </c>
      <c r="F22" s="21">
        <v>0</v>
      </c>
      <c r="G22" s="21">
        <v>0</v>
      </c>
      <c r="H22" s="21">
        <f t="shared" si="11"/>
        <v>0</v>
      </c>
      <c r="I22" s="21">
        <v>0</v>
      </c>
      <c r="J22" s="21">
        <v>0</v>
      </c>
    </row>
    <row r="23" spans="1:12" ht="16.5" customHeight="1" x14ac:dyDescent="0.25">
      <c r="A23" s="65"/>
      <c r="B23" s="66"/>
      <c r="C23" s="67"/>
      <c r="D23" s="36" t="s">
        <v>3</v>
      </c>
      <c r="E23" s="21">
        <v>0</v>
      </c>
      <c r="F23" s="21">
        <v>0</v>
      </c>
      <c r="G23" s="21">
        <v>0</v>
      </c>
      <c r="H23" s="21">
        <f t="shared" si="11"/>
        <v>0</v>
      </c>
      <c r="I23" s="21">
        <v>0</v>
      </c>
      <c r="J23" s="21">
        <v>0</v>
      </c>
    </row>
    <row r="24" spans="1:12" x14ac:dyDescent="0.25">
      <c r="A24" s="65"/>
      <c r="B24" s="66"/>
      <c r="C24" s="67"/>
      <c r="D24" s="36" t="s">
        <v>10</v>
      </c>
      <c r="E24" s="21">
        <v>0</v>
      </c>
      <c r="F24" s="21">
        <v>0</v>
      </c>
      <c r="G24" s="21">
        <v>0</v>
      </c>
      <c r="H24" s="21">
        <f t="shared" si="11"/>
        <v>0</v>
      </c>
      <c r="I24" s="21">
        <v>0</v>
      </c>
      <c r="J24" s="21">
        <v>0</v>
      </c>
    </row>
    <row r="25" spans="1:12" ht="25.5" x14ac:dyDescent="0.25">
      <c r="A25" s="65"/>
      <c r="B25" s="66"/>
      <c r="C25" s="67"/>
      <c r="D25" s="36" t="s">
        <v>40</v>
      </c>
      <c r="E25" s="21">
        <v>0</v>
      </c>
      <c r="F25" s="21">
        <v>0</v>
      </c>
      <c r="G25" s="21">
        <v>0</v>
      </c>
      <c r="H25" s="21">
        <f t="shared" si="11"/>
        <v>0</v>
      </c>
      <c r="I25" s="21">
        <v>0</v>
      </c>
      <c r="J25" s="21">
        <v>0</v>
      </c>
    </row>
    <row r="26" spans="1:12" ht="16.5" customHeight="1" x14ac:dyDescent="0.25">
      <c r="A26" s="65" t="s">
        <v>27</v>
      </c>
      <c r="B26" s="66" t="s">
        <v>48</v>
      </c>
      <c r="C26" s="67" t="s">
        <v>4</v>
      </c>
      <c r="D26" s="19" t="s">
        <v>9</v>
      </c>
      <c r="E26" s="20">
        <f>SUM(E27:E30)</f>
        <v>43000</v>
      </c>
      <c r="F26" s="20">
        <f>SUM(F27:F30)</f>
        <v>0</v>
      </c>
      <c r="G26" s="20">
        <f>SUM(G27:G30)</f>
        <v>0</v>
      </c>
      <c r="H26" s="20">
        <f t="shared" ref="H26:H32" si="13">IF(E26&lt;&gt;0,ROUND((F26/E26*100),1),0)</f>
        <v>0</v>
      </c>
      <c r="I26" s="20">
        <f>SUM(I27:I30)</f>
        <v>0</v>
      </c>
      <c r="J26" s="20">
        <f t="shared" si="12"/>
        <v>0</v>
      </c>
    </row>
    <row r="27" spans="1:12" ht="16.5" customHeight="1" x14ac:dyDescent="0.25">
      <c r="A27" s="65"/>
      <c r="B27" s="66"/>
      <c r="C27" s="67"/>
      <c r="D27" s="36" t="s">
        <v>2</v>
      </c>
      <c r="E27" s="21">
        <v>0</v>
      </c>
      <c r="F27" s="21">
        <v>0</v>
      </c>
      <c r="G27" s="21">
        <v>0</v>
      </c>
      <c r="H27" s="21">
        <f t="shared" si="13"/>
        <v>0</v>
      </c>
      <c r="I27" s="21">
        <v>0</v>
      </c>
      <c r="J27" s="21">
        <v>0</v>
      </c>
    </row>
    <row r="28" spans="1:12" ht="16.5" customHeight="1" x14ac:dyDescent="0.25">
      <c r="A28" s="65"/>
      <c r="B28" s="66"/>
      <c r="C28" s="67"/>
      <c r="D28" s="36" t="s">
        <v>3</v>
      </c>
      <c r="E28" s="21">
        <f>100000-57000</f>
        <v>43000</v>
      </c>
      <c r="F28" s="21">
        <v>0</v>
      </c>
      <c r="G28" s="21">
        <v>0</v>
      </c>
      <c r="H28" s="21">
        <f t="shared" si="13"/>
        <v>0</v>
      </c>
      <c r="I28" s="21">
        <v>0</v>
      </c>
      <c r="J28" s="21">
        <f t="shared" si="12"/>
        <v>0</v>
      </c>
    </row>
    <row r="29" spans="1:12" x14ac:dyDescent="0.25">
      <c r="A29" s="65"/>
      <c r="B29" s="66"/>
      <c r="C29" s="67"/>
      <c r="D29" s="36" t="s">
        <v>10</v>
      </c>
      <c r="E29" s="21">
        <v>0</v>
      </c>
      <c r="F29" s="21">
        <v>0</v>
      </c>
      <c r="G29" s="21">
        <v>0</v>
      </c>
      <c r="H29" s="21">
        <f t="shared" si="13"/>
        <v>0</v>
      </c>
      <c r="I29" s="21">
        <v>0</v>
      </c>
      <c r="J29" s="21">
        <v>0</v>
      </c>
    </row>
    <row r="30" spans="1:12" ht="25.5" x14ac:dyDescent="0.25">
      <c r="A30" s="65"/>
      <c r="B30" s="66"/>
      <c r="C30" s="67"/>
      <c r="D30" s="36" t="s">
        <v>40</v>
      </c>
      <c r="E30" s="21">
        <v>0</v>
      </c>
      <c r="F30" s="21">
        <v>0</v>
      </c>
      <c r="G30" s="21">
        <v>0</v>
      </c>
      <c r="H30" s="21">
        <f t="shared" si="13"/>
        <v>0</v>
      </c>
      <c r="I30" s="21">
        <v>0</v>
      </c>
      <c r="J30" s="21">
        <v>0</v>
      </c>
    </row>
    <row r="31" spans="1:12" ht="21.75" customHeight="1" x14ac:dyDescent="0.25">
      <c r="A31" s="61">
        <v>5</v>
      </c>
      <c r="B31" s="62" t="s">
        <v>49</v>
      </c>
      <c r="C31" s="61" t="s">
        <v>14</v>
      </c>
      <c r="D31" s="19" t="s">
        <v>9</v>
      </c>
      <c r="E31" s="20">
        <f>SUM(E32:E35)</f>
        <v>1744653.9000000001</v>
      </c>
      <c r="F31" s="24">
        <f>SUM(F32:F35)</f>
        <v>1060999.5</v>
      </c>
      <c r="G31" s="24">
        <f>SUM(G32:G35)</f>
        <v>286355</v>
      </c>
      <c r="H31" s="20">
        <f t="shared" si="13"/>
        <v>60.8</v>
      </c>
      <c r="I31" s="24">
        <f>SUM(I32:I35)</f>
        <v>774644.5</v>
      </c>
      <c r="J31" s="20">
        <f t="shared" si="12"/>
        <v>44.401041375598908</v>
      </c>
      <c r="L31" s="32"/>
    </row>
    <row r="32" spans="1:12" x14ac:dyDescent="0.25">
      <c r="A32" s="61"/>
      <c r="B32" s="62"/>
      <c r="C32" s="61"/>
      <c r="D32" s="36" t="s">
        <v>2</v>
      </c>
      <c r="E32" s="21">
        <v>0</v>
      </c>
      <c r="F32" s="25">
        <v>0</v>
      </c>
      <c r="G32" s="25">
        <v>0</v>
      </c>
      <c r="H32" s="21">
        <f t="shared" si="13"/>
        <v>0</v>
      </c>
      <c r="I32" s="25">
        <v>0</v>
      </c>
      <c r="J32" s="21">
        <v>0</v>
      </c>
    </row>
    <row r="33" spans="1:10" ht="20.25" customHeight="1" x14ac:dyDescent="0.25">
      <c r="A33" s="61"/>
      <c r="B33" s="62"/>
      <c r="C33" s="61"/>
      <c r="D33" s="26" t="s">
        <v>3</v>
      </c>
      <c r="E33" s="21">
        <v>1607675.8</v>
      </c>
      <c r="F33" s="25">
        <v>983578.1</v>
      </c>
      <c r="G33" s="25">
        <v>265143.5</v>
      </c>
      <c r="H33" s="21">
        <f>IF(E33&lt;&gt;0,ROUND((F33/E33*100),1),0)</f>
        <v>61.2</v>
      </c>
      <c r="I33" s="25">
        <f>F33-G33</f>
        <v>718434.6</v>
      </c>
      <c r="J33" s="21">
        <f t="shared" si="12"/>
        <v>44.687778468768393</v>
      </c>
    </row>
    <row r="34" spans="1:10" ht="22.5" customHeight="1" x14ac:dyDescent="0.25">
      <c r="A34" s="61"/>
      <c r="B34" s="62"/>
      <c r="C34" s="61"/>
      <c r="D34" s="36" t="s">
        <v>10</v>
      </c>
      <c r="E34" s="21">
        <v>136978.1</v>
      </c>
      <c r="F34" s="25">
        <v>77421.399999999994</v>
      </c>
      <c r="G34" s="25">
        <v>21211.5</v>
      </c>
      <c r="H34" s="21">
        <f t="shared" ref="H34:H35" si="14">IF(E34&lt;&gt;0,ROUND((F34/E34*100),1),0)</f>
        <v>56.5</v>
      </c>
      <c r="I34" s="25">
        <f>F34-G34</f>
        <v>56209.899999999994</v>
      </c>
      <c r="J34" s="21">
        <f t="shared" si="12"/>
        <v>41.035683806389486</v>
      </c>
    </row>
    <row r="35" spans="1:10" ht="54.75" customHeight="1" x14ac:dyDescent="0.25">
      <c r="A35" s="61"/>
      <c r="B35" s="62"/>
      <c r="C35" s="61"/>
      <c r="D35" s="36" t="s">
        <v>40</v>
      </c>
      <c r="E35" s="21">
        <v>0</v>
      </c>
      <c r="F35" s="25">
        <v>0</v>
      </c>
      <c r="G35" s="25">
        <v>0</v>
      </c>
      <c r="H35" s="21">
        <f t="shared" si="14"/>
        <v>0</v>
      </c>
      <c r="I35" s="25">
        <v>0</v>
      </c>
      <c r="J35" s="21">
        <v>0</v>
      </c>
    </row>
    <row r="36" spans="1:10" ht="26.25" customHeight="1" x14ac:dyDescent="0.25">
      <c r="A36" s="61">
        <v>6</v>
      </c>
      <c r="B36" s="62" t="s">
        <v>37</v>
      </c>
      <c r="C36" s="61" t="s">
        <v>67</v>
      </c>
      <c r="D36" s="19" t="s">
        <v>9</v>
      </c>
      <c r="E36" s="20">
        <f>SUM(E37:E40)</f>
        <v>197678.30000000002</v>
      </c>
      <c r="F36" s="24">
        <f>SUM(F37:F40)</f>
        <v>95447.6</v>
      </c>
      <c r="G36" s="24">
        <f>SUM(G37:G40)</f>
        <v>0</v>
      </c>
      <c r="H36" s="20">
        <f>IF(E36&lt;&gt;0,ROUND((F36/E36*100),1),0)</f>
        <v>48.3</v>
      </c>
      <c r="I36" s="24">
        <f>SUM(I37:I40)</f>
        <v>95447.6</v>
      </c>
      <c r="J36" s="20">
        <f t="shared" ref="J36:J39" si="15">I36/E36*100</f>
        <v>48.284308393991651</v>
      </c>
    </row>
    <row r="37" spans="1:10" ht="22.5" customHeight="1" x14ac:dyDescent="0.25">
      <c r="A37" s="61"/>
      <c r="B37" s="62"/>
      <c r="C37" s="61"/>
      <c r="D37" s="36" t="s">
        <v>2</v>
      </c>
      <c r="E37" s="21">
        <v>74696.3</v>
      </c>
      <c r="F37" s="27">
        <v>36066.6</v>
      </c>
      <c r="G37" s="27">
        <v>0</v>
      </c>
      <c r="H37" s="21">
        <f>IF(E37&lt;&gt;0,ROUND((F37/E37*100),1),0)</f>
        <v>48.3</v>
      </c>
      <c r="I37" s="27">
        <f>F37-G37</f>
        <v>36066.6</v>
      </c>
      <c r="J37" s="21">
        <f t="shared" si="15"/>
        <v>48.284319303633509</v>
      </c>
    </row>
    <row r="38" spans="1:10" ht="23.25" customHeight="1" x14ac:dyDescent="0.25">
      <c r="A38" s="61"/>
      <c r="B38" s="62"/>
      <c r="C38" s="61"/>
      <c r="D38" s="26" t="s">
        <v>3</v>
      </c>
      <c r="E38" s="21">
        <v>116832.8</v>
      </c>
      <c r="F38" s="27">
        <v>56411.9</v>
      </c>
      <c r="G38" s="27">
        <v>0</v>
      </c>
      <c r="H38" s="21">
        <f>IF(E38&lt;&gt;0,ROUND((F38/E38*100),1),0)</f>
        <v>48.3</v>
      </c>
      <c r="I38" s="27">
        <f>F38-G38</f>
        <v>56411.9</v>
      </c>
      <c r="J38" s="21">
        <f t="shared" si="15"/>
        <v>48.284300299231035</v>
      </c>
    </row>
    <row r="39" spans="1:10" ht="27.75" customHeight="1" x14ac:dyDescent="0.25">
      <c r="A39" s="61"/>
      <c r="B39" s="62"/>
      <c r="C39" s="61"/>
      <c r="D39" s="36" t="s">
        <v>10</v>
      </c>
      <c r="E39" s="21">
        <v>6149.2</v>
      </c>
      <c r="F39" s="21">
        <v>2969.1</v>
      </c>
      <c r="G39" s="21">
        <v>0</v>
      </c>
      <c r="H39" s="21">
        <f>IF(E39&lt;&gt;0,ROUND((F39/E39*100),1),0)</f>
        <v>48.3</v>
      </c>
      <c r="I39" s="27">
        <f>F39-G39</f>
        <v>2969.1</v>
      </c>
      <c r="J39" s="21">
        <f t="shared" si="15"/>
        <v>48.284329668900014</v>
      </c>
    </row>
    <row r="40" spans="1:10" ht="27.75" customHeight="1" x14ac:dyDescent="0.25">
      <c r="A40" s="61"/>
      <c r="B40" s="62"/>
      <c r="C40" s="61"/>
      <c r="D40" s="36" t="s">
        <v>40</v>
      </c>
      <c r="E40" s="21">
        <v>0</v>
      </c>
      <c r="F40" s="27">
        <v>0</v>
      </c>
      <c r="G40" s="27">
        <v>0</v>
      </c>
      <c r="H40" s="21">
        <f>IF(E40&lt;&gt;0,ROUND((F40/E40*100),1),0)</f>
        <v>0</v>
      </c>
      <c r="I40" s="27">
        <v>0</v>
      </c>
      <c r="J40" s="21">
        <v>0</v>
      </c>
    </row>
    <row r="41" spans="1:10" ht="15" customHeight="1" x14ac:dyDescent="0.25">
      <c r="A41" s="61">
        <v>7</v>
      </c>
      <c r="B41" s="62" t="s">
        <v>41</v>
      </c>
      <c r="C41" s="61" t="s">
        <v>14</v>
      </c>
      <c r="D41" s="19" t="s">
        <v>9</v>
      </c>
      <c r="E41" s="20">
        <f>SUM(E42:E45)</f>
        <v>6679605.0999999996</v>
      </c>
      <c r="F41" s="24">
        <f>SUM(F42:F45)</f>
        <v>2784126.4</v>
      </c>
      <c r="G41" s="24">
        <f>SUM(G42:G45)</f>
        <v>192453.1</v>
      </c>
      <c r="H41" s="20">
        <f t="shared" ref="H41:J45" si="16">IF(E41&lt;&gt;0,ROUND((F41/E41*100),1),0)</f>
        <v>41.7</v>
      </c>
      <c r="I41" s="24">
        <f>SUM(I42:I45)</f>
        <v>2591673.2999999998</v>
      </c>
      <c r="J41" s="20">
        <f>I41/E41*100</f>
        <v>38.799798209627689</v>
      </c>
    </row>
    <row r="42" spans="1:10" x14ac:dyDescent="0.25">
      <c r="A42" s="61"/>
      <c r="B42" s="62"/>
      <c r="C42" s="61"/>
      <c r="D42" s="36" t="s">
        <v>2</v>
      </c>
      <c r="E42" s="21">
        <v>1878063.9</v>
      </c>
      <c r="F42" s="25">
        <v>759337</v>
      </c>
      <c r="G42" s="25">
        <v>31805.599999999999</v>
      </c>
      <c r="H42" s="21">
        <f t="shared" si="16"/>
        <v>40.4</v>
      </c>
      <c r="I42" s="25">
        <f>F42-G42</f>
        <v>727531.4</v>
      </c>
      <c r="J42" s="21">
        <f t="shared" si="16"/>
        <v>0.1</v>
      </c>
    </row>
    <row r="43" spans="1:10" x14ac:dyDescent="0.25">
      <c r="A43" s="61"/>
      <c r="B43" s="62"/>
      <c r="C43" s="61"/>
      <c r="D43" s="26" t="s">
        <v>3</v>
      </c>
      <c r="E43" s="21">
        <v>4202177.8</v>
      </c>
      <c r="F43" s="25">
        <v>1848207.8</v>
      </c>
      <c r="G43" s="25">
        <v>155026.20000000001</v>
      </c>
      <c r="H43" s="21">
        <f t="shared" si="16"/>
        <v>44</v>
      </c>
      <c r="I43" s="25">
        <f>F43-G43</f>
        <v>1693181.6</v>
      </c>
      <c r="J43" s="21">
        <f>I43/E43*100</f>
        <v>40.292954762647128</v>
      </c>
    </row>
    <row r="44" spans="1:10" x14ac:dyDescent="0.25">
      <c r="A44" s="61"/>
      <c r="B44" s="62"/>
      <c r="C44" s="61"/>
      <c r="D44" s="36" t="s">
        <v>10</v>
      </c>
      <c r="E44" s="21">
        <v>599363.4</v>
      </c>
      <c r="F44" s="25">
        <v>176581.6</v>
      </c>
      <c r="G44" s="25">
        <v>5621.3</v>
      </c>
      <c r="H44" s="21">
        <f t="shared" si="16"/>
        <v>29.5</v>
      </c>
      <c r="I44" s="25">
        <f>F44-G44</f>
        <v>170960.30000000002</v>
      </c>
      <c r="J44" s="21">
        <f t="shared" si="16"/>
        <v>0.5</v>
      </c>
    </row>
    <row r="45" spans="1:10" ht="25.5" x14ac:dyDescent="0.25">
      <c r="A45" s="61"/>
      <c r="B45" s="62"/>
      <c r="C45" s="61"/>
      <c r="D45" s="36" t="s">
        <v>40</v>
      </c>
      <c r="E45" s="21">
        <v>0</v>
      </c>
      <c r="F45" s="25">
        <v>0</v>
      </c>
      <c r="G45" s="25">
        <v>0</v>
      </c>
      <c r="H45" s="21">
        <f t="shared" si="16"/>
        <v>0</v>
      </c>
      <c r="I45" s="25">
        <v>0</v>
      </c>
      <c r="J45" s="21">
        <f t="shared" si="16"/>
        <v>0</v>
      </c>
    </row>
    <row r="46" spans="1:10" ht="15" customHeight="1" x14ac:dyDescent="0.25">
      <c r="A46" s="61">
        <v>8</v>
      </c>
      <c r="B46" s="62" t="s">
        <v>66</v>
      </c>
      <c r="C46" s="61" t="s">
        <v>67</v>
      </c>
      <c r="D46" s="19" t="s">
        <v>9</v>
      </c>
      <c r="E46" s="20">
        <f>SUM(E47:E50)</f>
        <v>6039.7000000000007</v>
      </c>
      <c r="F46" s="24">
        <f>SUM(F47:F50)</f>
        <v>0</v>
      </c>
      <c r="G46" s="24">
        <f>SUM(G47:G50)</f>
        <v>0</v>
      </c>
      <c r="H46" s="20">
        <f t="shared" ref="H46:J50" si="17">IF(E46&lt;&gt;0,ROUND((F46/E46*100),1),0)</f>
        <v>0</v>
      </c>
      <c r="I46" s="24">
        <f>SUM(I47:I50)</f>
        <v>0</v>
      </c>
      <c r="J46" s="20">
        <f>I46/E46*100</f>
        <v>0</v>
      </c>
    </row>
    <row r="47" spans="1:10" x14ac:dyDescent="0.25">
      <c r="A47" s="61"/>
      <c r="B47" s="62"/>
      <c r="C47" s="61"/>
      <c r="D47" s="36" t="s">
        <v>2</v>
      </c>
      <c r="E47" s="21">
        <v>0</v>
      </c>
      <c r="F47" s="25">
        <v>0</v>
      </c>
      <c r="G47" s="25">
        <v>0</v>
      </c>
      <c r="H47" s="21">
        <f t="shared" si="17"/>
        <v>0</v>
      </c>
      <c r="I47" s="25">
        <f>F47-G47</f>
        <v>0</v>
      </c>
      <c r="J47" s="21">
        <f t="shared" si="17"/>
        <v>0</v>
      </c>
    </row>
    <row r="48" spans="1:10" x14ac:dyDescent="0.25">
      <c r="A48" s="61"/>
      <c r="B48" s="62"/>
      <c r="C48" s="61"/>
      <c r="D48" s="26" t="s">
        <v>3</v>
      </c>
      <c r="E48" s="21">
        <v>5737.6</v>
      </c>
      <c r="F48" s="25">
        <v>0</v>
      </c>
      <c r="G48" s="25">
        <v>0</v>
      </c>
      <c r="H48" s="21">
        <f t="shared" si="17"/>
        <v>0</v>
      </c>
      <c r="I48" s="25">
        <f>F48-G48</f>
        <v>0</v>
      </c>
      <c r="J48" s="21">
        <f t="shared" ref="J48:J49" si="18">I48/E48*100</f>
        <v>0</v>
      </c>
    </row>
    <row r="49" spans="1:10" x14ac:dyDescent="0.25">
      <c r="A49" s="61"/>
      <c r="B49" s="62"/>
      <c r="C49" s="61"/>
      <c r="D49" s="36" t="s">
        <v>10</v>
      </c>
      <c r="E49" s="21">
        <v>302.10000000000002</v>
      </c>
      <c r="F49" s="25">
        <v>0</v>
      </c>
      <c r="G49" s="25">
        <v>0</v>
      </c>
      <c r="H49" s="21">
        <f t="shared" si="17"/>
        <v>0</v>
      </c>
      <c r="I49" s="25">
        <f>F49-G49</f>
        <v>0</v>
      </c>
      <c r="J49" s="21">
        <f t="shared" si="18"/>
        <v>0</v>
      </c>
    </row>
    <row r="50" spans="1:10" ht="25.5" x14ac:dyDescent="0.25">
      <c r="A50" s="61"/>
      <c r="B50" s="62"/>
      <c r="C50" s="61"/>
      <c r="D50" s="36" t="s">
        <v>40</v>
      </c>
      <c r="E50" s="21">
        <v>0</v>
      </c>
      <c r="F50" s="25">
        <v>0</v>
      </c>
      <c r="G50" s="25">
        <v>0</v>
      </c>
      <c r="H50" s="21">
        <f t="shared" si="17"/>
        <v>0</v>
      </c>
      <c r="I50" s="25">
        <v>0</v>
      </c>
      <c r="J50" s="21">
        <f t="shared" si="17"/>
        <v>0</v>
      </c>
    </row>
    <row r="51" spans="1:10" ht="13.5" customHeight="1" x14ac:dyDescent="0.25">
      <c r="A51" s="74"/>
      <c r="B51" s="75" t="s">
        <v>13</v>
      </c>
      <c r="C51" s="74"/>
      <c r="D51" s="19" t="s">
        <v>9</v>
      </c>
      <c r="E51" s="23">
        <f>E11+E16+E21+E26+E31+E36+E41+E46</f>
        <v>8761800.3999999985</v>
      </c>
      <c r="F51" s="23">
        <f>F11+F16+F21+F26+F31+F36+F41+F46</f>
        <v>3943073.5</v>
      </c>
      <c r="G51" s="23">
        <f>G11+G16+G21+G26+G31+G36+G41+G46</f>
        <v>481308.1</v>
      </c>
      <c r="H51" s="20">
        <f t="shared" ref="H51:J55" si="19">IF(E51&lt;&gt;0,ROUND((F51/E51*100),1),0)</f>
        <v>45</v>
      </c>
      <c r="I51" s="23">
        <f>I11+I16+I21+I26+I31+I36+I41+I46</f>
        <v>3461765.4</v>
      </c>
      <c r="J51" s="20">
        <f t="shared" ref="J51:J54" si="20">I51/E51*100</f>
        <v>39.50974961721338</v>
      </c>
    </row>
    <row r="52" spans="1:10" x14ac:dyDescent="0.25">
      <c r="A52" s="74"/>
      <c r="B52" s="75"/>
      <c r="C52" s="74"/>
      <c r="D52" s="19" t="s">
        <v>2</v>
      </c>
      <c r="E52" s="23">
        <f t="shared" ref="E52:F55" si="21">E12+E17+E22+E27+E32+E37+E42+E47</f>
        <v>1952760.2</v>
      </c>
      <c r="F52" s="23">
        <f t="shared" si="21"/>
        <v>795403.6</v>
      </c>
      <c r="G52" s="23">
        <f t="shared" ref="G52" si="22">G12+G17+G22+G27+G32+G37+G42+G47</f>
        <v>31805.599999999999</v>
      </c>
      <c r="H52" s="20">
        <f t="shared" si="19"/>
        <v>40.700000000000003</v>
      </c>
      <c r="I52" s="23">
        <f t="shared" ref="I52" si="23">I12+I17+I22+I27+I32+I37+I42+I47</f>
        <v>763598</v>
      </c>
      <c r="J52" s="20">
        <f t="shared" si="20"/>
        <v>39.103521261852833</v>
      </c>
    </row>
    <row r="53" spans="1:10" ht="24.75" customHeight="1" x14ac:dyDescent="0.25">
      <c r="A53" s="74"/>
      <c r="B53" s="75"/>
      <c r="C53" s="74"/>
      <c r="D53" s="12" t="s">
        <v>3</v>
      </c>
      <c r="E53" s="23">
        <f t="shared" si="21"/>
        <v>6066247.3999999994</v>
      </c>
      <c r="F53" s="23">
        <f t="shared" si="21"/>
        <v>2890697.8</v>
      </c>
      <c r="G53" s="23">
        <f t="shared" ref="G53" si="24">G13+G18+G23+G28+G33+G38+G43+G48</f>
        <v>422669.7</v>
      </c>
      <c r="H53" s="20">
        <f t="shared" si="19"/>
        <v>47.7</v>
      </c>
      <c r="I53" s="23">
        <f t="shared" ref="I53" si="25">I13+I18+I23+I28+I33+I38+I43+I48</f>
        <v>2468028.1</v>
      </c>
      <c r="J53" s="20">
        <f t="shared" si="20"/>
        <v>40.684593575923074</v>
      </c>
    </row>
    <row r="54" spans="1:10" x14ac:dyDescent="0.25">
      <c r="A54" s="74"/>
      <c r="B54" s="75"/>
      <c r="C54" s="74"/>
      <c r="D54" s="19" t="s">
        <v>10</v>
      </c>
      <c r="E54" s="23">
        <f t="shared" si="21"/>
        <v>742792.8</v>
      </c>
      <c r="F54" s="23">
        <f t="shared" si="21"/>
        <v>256972.1</v>
      </c>
      <c r="G54" s="23">
        <f t="shared" ref="G54" si="26">G14+G19+G24+G29+G34+G39+G44+G49</f>
        <v>26832.799999999999</v>
      </c>
      <c r="H54" s="20">
        <f t="shared" si="19"/>
        <v>34.6</v>
      </c>
      <c r="I54" s="23">
        <f t="shared" ref="I54" si="27">I14+I19+I24+I29+I34+I39+I44+I49</f>
        <v>230139.30000000002</v>
      </c>
      <c r="J54" s="20">
        <f t="shared" si="20"/>
        <v>30.982973986823779</v>
      </c>
    </row>
    <row r="55" spans="1:10" ht="25.5" x14ac:dyDescent="0.25">
      <c r="A55" s="74"/>
      <c r="B55" s="75"/>
      <c r="C55" s="74"/>
      <c r="D55" s="19" t="s">
        <v>40</v>
      </c>
      <c r="E55" s="23">
        <f t="shared" si="21"/>
        <v>0</v>
      </c>
      <c r="F55" s="23">
        <f t="shared" si="21"/>
        <v>0</v>
      </c>
      <c r="G55" s="23">
        <f t="shared" ref="G55" si="28">G15+G20+G25+G30+G35+G40+G45+G50</f>
        <v>0</v>
      </c>
      <c r="H55" s="20">
        <f t="shared" si="19"/>
        <v>0</v>
      </c>
      <c r="I55" s="23">
        <f t="shared" ref="I55" si="29">I15+I20+I25+I30+I35+I40+I45+I50</f>
        <v>0</v>
      </c>
      <c r="J55" s="20">
        <f t="shared" si="19"/>
        <v>0</v>
      </c>
    </row>
    <row r="56" spans="1:10" ht="25.5" customHeight="1" x14ac:dyDescent="0.25">
      <c r="A56" s="58" t="s">
        <v>51</v>
      </c>
      <c r="B56" s="59"/>
      <c r="C56" s="59"/>
      <c r="D56" s="59"/>
      <c r="E56" s="59"/>
      <c r="F56" s="59"/>
      <c r="G56" s="59"/>
      <c r="H56" s="60"/>
      <c r="I56" s="37"/>
      <c r="J56" s="37"/>
    </row>
    <row r="57" spans="1:10" ht="25.5" customHeight="1" x14ac:dyDescent="0.25">
      <c r="A57" s="65" t="s">
        <v>24</v>
      </c>
      <c r="B57" s="62" t="s">
        <v>52</v>
      </c>
      <c r="C57" s="61" t="s">
        <v>16</v>
      </c>
      <c r="D57" s="12" t="s">
        <v>8</v>
      </c>
      <c r="E57" s="13">
        <f>SUM(E58:E61)</f>
        <v>258539.8</v>
      </c>
      <c r="F57" s="13">
        <f>SUM(F58:F61)</f>
        <v>38302.400000000001</v>
      </c>
      <c r="G57" s="13">
        <f>SUM(G58:G61)</f>
        <v>4725.1000000000004</v>
      </c>
      <c r="H57" s="13">
        <f t="shared" ref="H57:J61" si="30">IF(E57&lt;&gt;0,ROUND((F57/E57*100),1),0)</f>
        <v>14.8</v>
      </c>
      <c r="I57" s="13">
        <f>SUM(I58:I61)</f>
        <v>33577.300000000003</v>
      </c>
      <c r="J57" s="13">
        <f t="shared" ref="J57:J59" si="31">I57/E57*100</f>
        <v>12.987284743006688</v>
      </c>
    </row>
    <row r="58" spans="1:10" ht="21" customHeight="1" x14ac:dyDescent="0.25">
      <c r="A58" s="65"/>
      <c r="B58" s="62"/>
      <c r="C58" s="61"/>
      <c r="D58" s="45" t="s">
        <v>2</v>
      </c>
      <c r="E58" s="5">
        <v>254912.9</v>
      </c>
      <c r="F58" s="5">
        <v>35992.400000000001</v>
      </c>
      <c r="G58" s="5">
        <v>4725.1000000000004</v>
      </c>
      <c r="H58" s="5">
        <f t="shared" si="30"/>
        <v>14.1</v>
      </c>
      <c r="I58" s="5">
        <f>F58-G58</f>
        <v>31267.300000000003</v>
      </c>
      <c r="J58" s="5">
        <f t="shared" si="31"/>
        <v>12.265875912909863</v>
      </c>
    </row>
    <row r="59" spans="1:10" ht="23.25" customHeight="1" x14ac:dyDescent="0.25">
      <c r="A59" s="65"/>
      <c r="B59" s="62"/>
      <c r="C59" s="61"/>
      <c r="D59" s="42" t="s">
        <v>3</v>
      </c>
      <c r="E59" s="5">
        <v>3626.9</v>
      </c>
      <c r="F59" s="5">
        <v>2310</v>
      </c>
      <c r="G59" s="5">
        <v>0</v>
      </c>
      <c r="H59" s="5">
        <f t="shared" si="30"/>
        <v>63.7</v>
      </c>
      <c r="I59" s="5">
        <f>F59-G59</f>
        <v>2310</v>
      </c>
      <c r="J59" s="5">
        <f t="shared" si="31"/>
        <v>63.690755190382973</v>
      </c>
    </row>
    <row r="60" spans="1:10" ht="20.25" customHeight="1" x14ac:dyDescent="0.25">
      <c r="A60" s="65"/>
      <c r="B60" s="62"/>
      <c r="C60" s="61"/>
      <c r="D60" s="45" t="s">
        <v>10</v>
      </c>
      <c r="E60" s="5">
        <v>0</v>
      </c>
      <c r="F60" s="5">
        <v>0</v>
      </c>
      <c r="G60" s="5">
        <v>0</v>
      </c>
      <c r="H60" s="5">
        <f t="shared" si="30"/>
        <v>0</v>
      </c>
      <c r="I60" s="5">
        <v>0</v>
      </c>
      <c r="J60" s="5">
        <f t="shared" si="30"/>
        <v>0</v>
      </c>
    </row>
    <row r="61" spans="1:10" ht="34.5" customHeight="1" x14ac:dyDescent="0.25">
      <c r="A61" s="65"/>
      <c r="B61" s="62"/>
      <c r="C61" s="61"/>
      <c r="D61" s="36" t="s">
        <v>40</v>
      </c>
      <c r="E61" s="5">
        <v>0</v>
      </c>
      <c r="F61" s="5">
        <v>0</v>
      </c>
      <c r="G61" s="5">
        <v>0</v>
      </c>
      <c r="H61" s="5">
        <f t="shared" si="30"/>
        <v>0</v>
      </c>
      <c r="I61" s="5">
        <v>0</v>
      </c>
      <c r="J61" s="5">
        <f t="shared" si="30"/>
        <v>0</v>
      </c>
    </row>
    <row r="62" spans="1:10" ht="21" customHeight="1" x14ac:dyDescent="0.25">
      <c r="A62" s="61">
        <v>2</v>
      </c>
      <c r="B62" s="62" t="s">
        <v>53</v>
      </c>
      <c r="C62" s="61" t="s">
        <v>16</v>
      </c>
      <c r="D62" s="12" t="s">
        <v>8</v>
      </c>
      <c r="E62" s="13">
        <f>SUM(E63:E66)</f>
        <v>273814.21052631573</v>
      </c>
      <c r="F62" s="13">
        <f>SUM(F63:F66)</f>
        <v>175893.5</v>
      </c>
      <c r="G62" s="13">
        <f>SUM(G63:G66)</f>
        <v>27875.69</v>
      </c>
      <c r="H62" s="13">
        <f t="shared" ref="H62:J81" si="32">IF(E62&lt;&gt;0,ROUND((F62/E62*100),1),0)</f>
        <v>64.2</v>
      </c>
      <c r="I62" s="13">
        <f>SUM(I63:I66)</f>
        <v>148017.81000000003</v>
      </c>
      <c r="J62" s="13">
        <f t="shared" ref="J62:J65" si="33">I62/E62*100</f>
        <v>54.057753144179607</v>
      </c>
    </row>
    <row r="63" spans="1:10" ht="22.5" customHeight="1" x14ac:dyDescent="0.25">
      <c r="A63" s="61"/>
      <c r="B63" s="62"/>
      <c r="C63" s="61"/>
      <c r="D63" s="45" t="s">
        <v>2</v>
      </c>
      <c r="E63" s="5">
        <v>10123.500000000002</v>
      </c>
      <c r="F63" s="5">
        <v>6511.9</v>
      </c>
      <c r="G63" s="5">
        <v>993.8</v>
      </c>
      <c r="H63" s="5">
        <f t="shared" si="32"/>
        <v>64.3</v>
      </c>
      <c r="I63" s="5">
        <f>F63-G63</f>
        <v>5518.0999999999995</v>
      </c>
      <c r="J63" s="5">
        <f t="shared" si="33"/>
        <v>54.507828320244954</v>
      </c>
    </row>
    <row r="64" spans="1:10" ht="18.75" customHeight="1" x14ac:dyDescent="0.25">
      <c r="A64" s="61"/>
      <c r="B64" s="62"/>
      <c r="C64" s="61"/>
      <c r="D64" s="42" t="s">
        <v>3</v>
      </c>
      <c r="E64" s="5">
        <v>249999.99999999994</v>
      </c>
      <c r="F64" s="5">
        <v>160812</v>
      </c>
      <c r="G64" s="5">
        <v>25537.8</v>
      </c>
      <c r="H64" s="5">
        <f t="shared" si="32"/>
        <v>64.3</v>
      </c>
      <c r="I64" s="5">
        <f>F64-G64</f>
        <v>135274.20000000001</v>
      </c>
      <c r="J64" s="5">
        <f t="shared" si="33"/>
        <v>54.109680000000019</v>
      </c>
    </row>
    <row r="65" spans="1:10" ht="24.75" customHeight="1" x14ac:dyDescent="0.25">
      <c r="A65" s="61"/>
      <c r="B65" s="62"/>
      <c r="C65" s="61"/>
      <c r="D65" s="45" t="s">
        <v>10</v>
      </c>
      <c r="E65" s="5">
        <v>13690.71052631579</v>
      </c>
      <c r="F65" s="5">
        <v>8569.6</v>
      </c>
      <c r="G65" s="5">
        <v>1344.09</v>
      </c>
      <c r="H65" s="5">
        <f t="shared" si="32"/>
        <v>62.6</v>
      </c>
      <c r="I65" s="5">
        <f>F65-G65</f>
        <v>7225.51</v>
      </c>
      <c r="J65" s="5">
        <f t="shared" si="33"/>
        <v>52.776734897077738</v>
      </c>
    </row>
    <row r="66" spans="1:10" ht="28.5" customHeight="1" x14ac:dyDescent="0.25">
      <c r="A66" s="61"/>
      <c r="B66" s="62"/>
      <c r="C66" s="61"/>
      <c r="D66" s="36" t="s">
        <v>40</v>
      </c>
      <c r="E66" s="5">
        <v>0</v>
      </c>
      <c r="F66" s="5">
        <v>0</v>
      </c>
      <c r="G66" s="5">
        <v>0</v>
      </c>
      <c r="H66" s="5">
        <f t="shared" si="32"/>
        <v>0</v>
      </c>
      <c r="I66" s="5">
        <v>0</v>
      </c>
      <c r="J66" s="5">
        <f t="shared" si="32"/>
        <v>0</v>
      </c>
    </row>
    <row r="67" spans="1:10" ht="30" customHeight="1" x14ac:dyDescent="0.25">
      <c r="A67" s="65" t="s">
        <v>26</v>
      </c>
      <c r="B67" s="76" t="s">
        <v>54</v>
      </c>
      <c r="C67" s="61" t="s">
        <v>16</v>
      </c>
      <c r="D67" s="12" t="s">
        <v>8</v>
      </c>
      <c r="E67" s="13">
        <f>SUM(E68:E71)</f>
        <v>501.99999999999994</v>
      </c>
      <c r="F67" s="13">
        <f>SUM(F68:F71)</f>
        <v>251</v>
      </c>
      <c r="G67" s="13">
        <f>SUM(G68:G71)</f>
        <v>0</v>
      </c>
      <c r="H67" s="13">
        <f t="shared" si="32"/>
        <v>50</v>
      </c>
      <c r="I67" s="13">
        <f>SUM(I68:I71)</f>
        <v>251</v>
      </c>
      <c r="J67" s="13">
        <f>I67/E67*100</f>
        <v>50.000000000000014</v>
      </c>
    </row>
    <row r="68" spans="1:10" ht="33.75" customHeight="1" x14ac:dyDescent="0.25">
      <c r="A68" s="65"/>
      <c r="B68" s="77"/>
      <c r="C68" s="61"/>
      <c r="D68" s="45" t="s">
        <v>2</v>
      </c>
      <c r="E68" s="5">
        <v>0</v>
      </c>
      <c r="F68" s="5">
        <v>0</v>
      </c>
      <c r="G68" s="5">
        <v>0</v>
      </c>
      <c r="H68" s="5">
        <f t="shared" si="32"/>
        <v>0</v>
      </c>
      <c r="I68" s="5">
        <v>0</v>
      </c>
      <c r="J68" s="5">
        <f t="shared" si="32"/>
        <v>0</v>
      </c>
    </row>
    <row r="69" spans="1:10" ht="36.75" customHeight="1" x14ac:dyDescent="0.25">
      <c r="A69" s="65"/>
      <c r="B69" s="77"/>
      <c r="C69" s="61"/>
      <c r="D69" s="42" t="s">
        <v>3</v>
      </c>
      <c r="E69" s="5">
        <v>501.99999999999994</v>
      </c>
      <c r="F69" s="5">
        <v>251</v>
      </c>
      <c r="G69" s="5">
        <v>0</v>
      </c>
      <c r="H69" s="5">
        <f t="shared" si="32"/>
        <v>50</v>
      </c>
      <c r="I69" s="5">
        <f>F69-G69</f>
        <v>251</v>
      </c>
      <c r="J69" s="5">
        <f>I69/E69*100</f>
        <v>50.000000000000014</v>
      </c>
    </row>
    <row r="70" spans="1:10" ht="42" customHeight="1" x14ac:dyDescent="0.25">
      <c r="A70" s="65"/>
      <c r="B70" s="77"/>
      <c r="C70" s="61"/>
      <c r="D70" s="45" t="s">
        <v>10</v>
      </c>
      <c r="E70" s="5">
        <v>0</v>
      </c>
      <c r="F70" s="5">
        <v>0</v>
      </c>
      <c r="G70" s="5">
        <v>0</v>
      </c>
      <c r="H70" s="5">
        <f t="shared" si="32"/>
        <v>0</v>
      </c>
      <c r="I70" s="5">
        <v>0</v>
      </c>
      <c r="J70" s="5">
        <f t="shared" si="32"/>
        <v>0</v>
      </c>
    </row>
    <row r="71" spans="1:10" ht="26.25" customHeight="1" x14ac:dyDescent="0.25">
      <c r="A71" s="65"/>
      <c r="B71" s="78"/>
      <c r="C71" s="61"/>
      <c r="D71" s="36" t="s">
        <v>40</v>
      </c>
      <c r="E71" s="5">
        <v>0</v>
      </c>
      <c r="F71" s="5">
        <v>0</v>
      </c>
      <c r="G71" s="5">
        <v>0</v>
      </c>
      <c r="H71" s="5">
        <f t="shared" si="32"/>
        <v>0</v>
      </c>
      <c r="I71" s="5">
        <v>0</v>
      </c>
      <c r="J71" s="5">
        <f t="shared" si="32"/>
        <v>0</v>
      </c>
    </row>
    <row r="72" spans="1:10" ht="31.5" customHeight="1" x14ac:dyDescent="0.25">
      <c r="A72" s="65" t="s">
        <v>27</v>
      </c>
      <c r="B72" s="62" t="s">
        <v>30</v>
      </c>
      <c r="C72" s="61" t="s">
        <v>4</v>
      </c>
      <c r="D72" s="12" t="s">
        <v>8</v>
      </c>
      <c r="E72" s="13">
        <f>SUM(E73:E76)</f>
        <v>0</v>
      </c>
      <c r="F72" s="13">
        <f>SUM(F73:F76)</f>
        <v>0</v>
      </c>
      <c r="G72" s="13">
        <f>SUM(G73:G76)</f>
        <v>0</v>
      </c>
      <c r="H72" s="13">
        <f t="shared" si="32"/>
        <v>0</v>
      </c>
      <c r="I72" s="13">
        <f>SUM(I73:I76)</f>
        <v>0</v>
      </c>
      <c r="J72" s="13">
        <f t="shared" si="32"/>
        <v>0</v>
      </c>
    </row>
    <row r="73" spans="1:10" ht="17.25" customHeight="1" x14ac:dyDescent="0.25">
      <c r="A73" s="65"/>
      <c r="B73" s="62"/>
      <c r="C73" s="61"/>
      <c r="D73" s="45" t="s">
        <v>2</v>
      </c>
      <c r="E73" s="5">
        <v>0</v>
      </c>
      <c r="F73" s="5">
        <v>0</v>
      </c>
      <c r="G73" s="5">
        <v>0</v>
      </c>
      <c r="H73" s="5">
        <f t="shared" si="32"/>
        <v>0</v>
      </c>
      <c r="I73" s="5">
        <v>0</v>
      </c>
      <c r="J73" s="5">
        <f t="shared" si="32"/>
        <v>0</v>
      </c>
    </row>
    <row r="74" spans="1:10" ht="26.25" customHeight="1" x14ac:dyDescent="0.25">
      <c r="A74" s="65"/>
      <c r="B74" s="62"/>
      <c r="C74" s="61"/>
      <c r="D74" s="42" t="s">
        <v>3</v>
      </c>
      <c r="E74" s="5">
        <v>0</v>
      </c>
      <c r="F74" s="5">
        <v>0</v>
      </c>
      <c r="G74" s="5">
        <v>0</v>
      </c>
      <c r="H74" s="5">
        <f t="shared" si="32"/>
        <v>0</v>
      </c>
      <c r="I74" s="5">
        <v>0</v>
      </c>
      <c r="J74" s="5">
        <f t="shared" si="32"/>
        <v>0</v>
      </c>
    </row>
    <row r="75" spans="1:10" ht="18.75" customHeight="1" x14ac:dyDescent="0.25">
      <c r="A75" s="65"/>
      <c r="B75" s="62"/>
      <c r="C75" s="61"/>
      <c r="D75" s="45" t="s">
        <v>10</v>
      </c>
      <c r="E75" s="5">
        <v>0</v>
      </c>
      <c r="F75" s="5">
        <v>0</v>
      </c>
      <c r="G75" s="5">
        <v>0</v>
      </c>
      <c r="H75" s="5">
        <f t="shared" si="32"/>
        <v>0</v>
      </c>
      <c r="I75" s="5">
        <v>0</v>
      </c>
      <c r="J75" s="5">
        <f t="shared" si="32"/>
        <v>0</v>
      </c>
    </row>
    <row r="76" spans="1:10" ht="27.75" customHeight="1" x14ac:dyDescent="0.25">
      <c r="A76" s="65"/>
      <c r="B76" s="62"/>
      <c r="C76" s="61"/>
      <c r="D76" s="36" t="s">
        <v>40</v>
      </c>
      <c r="E76" s="5">
        <v>0</v>
      </c>
      <c r="F76" s="5">
        <v>0</v>
      </c>
      <c r="G76" s="5">
        <v>0</v>
      </c>
      <c r="H76" s="5">
        <f t="shared" si="32"/>
        <v>0</v>
      </c>
      <c r="I76" s="5">
        <v>0</v>
      </c>
      <c r="J76" s="5">
        <f t="shared" si="32"/>
        <v>0</v>
      </c>
    </row>
    <row r="77" spans="1:10" ht="15" customHeight="1" x14ac:dyDescent="0.25">
      <c r="A77" s="65" t="s">
        <v>28</v>
      </c>
      <c r="B77" s="62" t="s">
        <v>33</v>
      </c>
      <c r="C77" s="61" t="s">
        <v>16</v>
      </c>
      <c r="D77" s="12" t="s">
        <v>8</v>
      </c>
      <c r="E77" s="13">
        <f>SUM(E78:E81)</f>
        <v>0</v>
      </c>
      <c r="F77" s="13">
        <f>SUM(F78:F81)</f>
        <v>0</v>
      </c>
      <c r="G77" s="13">
        <f>SUM(G78:G81)</f>
        <v>0</v>
      </c>
      <c r="H77" s="13">
        <f t="shared" si="32"/>
        <v>0</v>
      </c>
      <c r="I77" s="13">
        <f>SUM(I78:I81)</f>
        <v>0</v>
      </c>
      <c r="J77" s="13">
        <f t="shared" si="32"/>
        <v>0</v>
      </c>
    </row>
    <row r="78" spans="1:10" ht="12.75" customHeight="1" x14ac:dyDescent="0.25">
      <c r="A78" s="65"/>
      <c r="B78" s="62"/>
      <c r="C78" s="61"/>
      <c r="D78" s="45" t="s">
        <v>2</v>
      </c>
      <c r="E78" s="5">
        <v>0</v>
      </c>
      <c r="F78" s="5">
        <v>0</v>
      </c>
      <c r="G78" s="5">
        <v>0</v>
      </c>
      <c r="H78" s="5">
        <f t="shared" si="32"/>
        <v>0</v>
      </c>
      <c r="I78" s="5">
        <v>0</v>
      </c>
      <c r="J78" s="5">
        <f t="shared" si="32"/>
        <v>0</v>
      </c>
    </row>
    <row r="79" spans="1:10" x14ac:dyDescent="0.25">
      <c r="A79" s="65"/>
      <c r="B79" s="62"/>
      <c r="C79" s="61"/>
      <c r="D79" s="42" t="s">
        <v>3</v>
      </c>
      <c r="E79" s="5">
        <v>0</v>
      </c>
      <c r="F79" s="5">
        <v>0</v>
      </c>
      <c r="G79" s="5">
        <v>0</v>
      </c>
      <c r="H79" s="5">
        <f t="shared" si="32"/>
        <v>0</v>
      </c>
      <c r="I79" s="5">
        <v>0</v>
      </c>
      <c r="J79" s="5">
        <f t="shared" si="32"/>
        <v>0</v>
      </c>
    </row>
    <row r="80" spans="1:10" x14ac:dyDescent="0.25">
      <c r="A80" s="65"/>
      <c r="B80" s="62"/>
      <c r="C80" s="61"/>
      <c r="D80" s="45" t="s">
        <v>10</v>
      </c>
      <c r="E80" s="5">
        <v>0</v>
      </c>
      <c r="F80" s="5">
        <v>0</v>
      </c>
      <c r="G80" s="5">
        <v>0</v>
      </c>
      <c r="H80" s="5">
        <f t="shared" si="32"/>
        <v>0</v>
      </c>
      <c r="I80" s="5">
        <v>0</v>
      </c>
      <c r="J80" s="5">
        <f t="shared" si="32"/>
        <v>0</v>
      </c>
    </row>
    <row r="81" spans="1:10" ht="25.5" x14ac:dyDescent="0.25">
      <c r="A81" s="65"/>
      <c r="B81" s="62"/>
      <c r="C81" s="61"/>
      <c r="D81" s="36" t="s">
        <v>40</v>
      </c>
      <c r="E81" s="5">
        <v>0</v>
      </c>
      <c r="F81" s="5">
        <v>0</v>
      </c>
      <c r="G81" s="5">
        <v>0</v>
      </c>
      <c r="H81" s="5">
        <f t="shared" si="32"/>
        <v>0</v>
      </c>
      <c r="I81" s="5">
        <v>0</v>
      </c>
      <c r="J81" s="5">
        <f t="shared" si="32"/>
        <v>0</v>
      </c>
    </row>
    <row r="82" spans="1:10" ht="18" customHeight="1" x14ac:dyDescent="0.25">
      <c r="A82" s="61">
        <v>6</v>
      </c>
      <c r="B82" s="62" t="s">
        <v>42</v>
      </c>
      <c r="C82" s="61" t="s">
        <v>14</v>
      </c>
      <c r="D82" s="19" t="s">
        <v>9</v>
      </c>
      <c r="E82" s="20">
        <f>SUM(E83:E86)</f>
        <v>483972.72243885149</v>
      </c>
      <c r="F82" s="24">
        <f>SUM(F83:F86)</f>
        <v>0</v>
      </c>
      <c r="G82" s="24">
        <f>SUM(G83:G86)</f>
        <v>0</v>
      </c>
      <c r="H82" s="20">
        <f t="shared" ref="H82:J86" si="34">IF(E82&lt;&gt;0,ROUND((F82/E82*100),1),0)</f>
        <v>0</v>
      </c>
      <c r="I82" s="24">
        <f>SUM(I83:I86)</f>
        <v>0</v>
      </c>
      <c r="J82" s="20">
        <f t="shared" ref="J82:J85" si="35">I82/E82*100</f>
        <v>0</v>
      </c>
    </row>
    <row r="83" spans="1:10" ht="16.5" customHeight="1" x14ac:dyDescent="0.25">
      <c r="A83" s="61"/>
      <c r="B83" s="62"/>
      <c r="C83" s="61"/>
      <c r="D83" s="36" t="s">
        <v>2</v>
      </c>
      <c r="E83" s="21">
        <v>133560.70000000001</v>
      </c>
      <c r="F83" s="27">
        <v>0</v>
      </c>
      <c r="G83" s="27">
        <v>0</v>
      </c>
      <c r="H83" s="21">
        <f t="shared" si="34"/>
        <v>0</v>
      </c>
      <c r="I83" s="27">
        <f>F83-G83</f>
        <v>0</v>
      </c>
      <c r="J83" s="21">
        <f t="shared" si="35"/>
        <v>0</v>
      </c>
    </row>
    <row r="84" spans="1:10" ht="18" customHeight="1" x14ac:dyDescent="0.25">
      <c r="A84" s="61"/>
      <c r="B84" s="62"/>
      <c r="C84" s="61"/>
      <c r="D84" s="26" t="s">
        <v>3</v>
      </c>
      <c r="E84" s="21">
        <v>311641.59999999998</v>
      </c>
      <c r="F84" s="27">
        <v>0</v>
      </c>
      <c r="G84" s="27">
        <v>0</v>
      </c>
      <c r="H84" s="21">
        <f t="shared" si="34"/>
        <v>0</v>
      </c>
      <c r="I84" s="27">
        <f>F84-G84</f>
        <v>0</v>
      </c>
      <c r="J84" s="21">
        <f t="shared" si="35"/>
        <v>0</v>
      </c>
    </row>
    <row r="85" spans="1:10" ht="16.5" customHeight="1" x14ac:dyDescent="0.25">
      <c r="A85" s="61"/>
      <c r="B85" s="62"/>
      <c r="C85" s="61"/>
      <c r="D85" s="36" t="s">
        <v>10</v>
      </c>
      <c r="E85" s="21">
        <v>38770.42243885147</v>
      </c>
      <c r="F85" s="27">
        <v>0</v>
      </c>
      <c r="G85" s="27">
        <v>0</v>
      </c>
      <c r="H85" s="21">
        <f t="shared" si="34"/>
        <v>0</v>
      </c>
      <c r="I85" s="27">
        <f>F85-G85</f>
        <v>0</v>
      </c>
      <c r="J85" s="21">
        <f t="shared" si="35"/>
        <v>0</v>
      </c>
    </row>
    <row r="86" spans="1:10" ht="28.5" customHeight="1" x14ac:dyDescent="0.25">
      <c r="A86" s="61"/>
      <c r="B86" s="62"/>
      <c r="C86" s="61"/>
      <c r="D86" s="36" t="s">
        <v>40</v>
      </c>
      <c r="E86" s="21">
        <v>0</v>
      </c>
      <c r="F86" s="27">
        <v>0</v>
      </c>
      <c r="G86" s="27">
        <v>0</v>
      </c>
      <c r="H86" s="21">
        <f t="shared" si="34"/>
        <v>0</v>
      </c>
      <c r="I86" s="27">
        <v>0</v>
      </c>
      <c r="J86" s="21">
        <f t="shared" si="34"/>
        <v>0</v>
      </c>
    </row>
    <row r="87" spans="1:10" ht="16.5" customHeight="1" x14ac:dyDescent="0.25">
      <c r="A87" s="61">
        <v>7</v>
      </c>
      <c r="B87" s="62" t="s">
        <v>55</v>
      </c>
      <c r="C87" s="61" t="s">
        <v>4</v>
      </c>
      <c r="D87" s="12" t="s">
        <v>8</v>
      </c>
      <c r="E87" s="13">
        <f>SUM(E88:E91)</f>
        <v>1978483.3</v>
      </c>
      <c r="F87" s="13">
        <f>SUM(F88:F91)</f>
        <v>1066818.3999999999</v>
      </c>
      <c r="G87" s="13">
        <f>SUM(G88:G91)</f>
        <v>294190.8</v>
      </c>
      <c r="H87" s="13">
        <f t="shared" ref="H87:J101" si="36">IF(E87&lt;&gt;0,ROUND((F87/E87*100),1),0)</f>
        <v>53.9</v>
      </c>
      <c r="I87" s="13">
        <f>SUM(I88:I91)</f>
        <v>772627.6</v>
      </c>
      <c r="J87" s="13">
        <f>I87/E87*100</f>
        <v>39.05150981057055</v>
      </c>
    </row>
    <row r="88" spans="1:10" x14ac:dyDescent="0.25">
      <c r="A88" s="61"/>
      <c r="B88" s="62"/>
      <c r="C88" s="61"/>
      <c r="D88" s="45" t="s">
        <v>2</v>
      </c>
      <c r="E88" s="5">
        <v>0</v>
      </c>
      <c r="F88" s="5">
        <v>0</v>
      </c>
      <c r="G88" s="5">
        <v>0</v>
      </c>
      <c r="H88" s="5">
        <f t="shared" si="36"/>
        <v>0</v>
      </c>
      <c r="I88" s="5">
        <v>0</v>
      </c>
      <c r="J88" s="5">
        <f t="shared" si="36"/>
        <v>0</v>
      </c>
    </row>
    <row r="89" spans="1:10" ht="22.5" customHeight="1" x14ac:dyDescent="0.25">
      <c r="A89" s="61"/>
      <c r="B89" s="62"/>
      <c r="C89" s="61"/>
      <c r="D89" s="42" t="s">
        <v>3</v>
      </c>
      <c r="E89" s="5">
        <v>1894209.3</v>
      </c>
      <c r="F89" s="5">
        <v>1012216.9</v>
      </c>
      <c r="G89" s="5">
        <v>242477</v>
      </c>
      <c r="H89" s="5">
        <f t="shared" si="36"/>
        <v>53.4</v>
      </c>
      <c r="I89" s="5">
        <f>F89-G89</f>
        <v>769739.9</v>
      </c>
      <c r="J89" s="5">
        <f>I89/E89*100</f>
        <v>40.636475599607706</v>
      </c>
    </row>
    <row r="90" spans="1:10" ht="20.25" customHeight="1" x14ac:dyDescent="0.25">
      <c r="A90" s="61"/>
      <c r="B90" s="62"/>
      <c r="C90" s="61"/>
      <c r="D90" s="45" t="s">
        <v>10</v>
      </c>
      <c r="E90" s="5">
        <v>0</v>
      </c>
      <c r="F90" s="5">
        <v>0</v>
      </c>
      <c r="G90" s="5">
        <v>0</v>
      </c>
      <c r="H90" s="5">
        <f t="shared" si="36"/>
        <v>0</v>
      </c>
      <c r="I90" s="5">
        <v>0</v>
      </c>
      <c r="J90" s="5">
        <f t="shared" si="36"/>
        <v>0</v>
      </c>
    </row>
    <row r="91" spans="1:10" ht="25.5" x14ac:dyDescent="0.25">
      <c r="A91" s="61"/>
      <c r="B91" s="62"/>
      <c r="C91" s="61"/>
      <c r="D91" s="36" t="s">
        <v>40</v>
      </c>
      <c r="E91" s="5">
        <v>84274</v>
      </c>
      <c r="F91" s="5">
        <v>54601.5</v>
      </c>
      <c r="G91" s="5">
        <v>51713.8</v>
      </c>
      <c r="H91" s="5">
        <f t="shared" si="36"/>
        <v>64.8</v>
      </c>
      <c r="I91" s="5">
        <f>F91-G91</f>
        <v>2887.6999999999971</v>
      </c>
      <c r="J91" s="5">
        <f>I91/E91*100</f>
        <v>3.426560979661577</v>
      </c>
    </row>
    <row r="92" spans="1:10" x14ac:dyDescent="0.25">
      <c r="A92" s="65" t="s">
        <v>56</v>
      </c>
      <c r="B92" s="62" t="s">
        <v>57</v>
      </c>
      <c r="C92" s="61" t="s">
        <v>4</v>
      </c>
      <c r="D92" s="12" t="s">
        <v>8</v>
      </c>
      <c r="E92" s="13">
        <f>SUM(E93:E96)</f>
        <v>1211414.1000000001</v>
      </c>
      <c r="F92" s="13">
        <f>SUM(F93:F96)</f>
        <v>773749</v>
      </c>
      <c r="G92" s="13">
        <f>SUM(G93:G96)</f>
        <v>363355</v>
      </c>
      <c r="H92" s="13">
        <f t="shared" si="36"/>
        <v>63.9</v>
      </c>
      <c r="I92" s="13">
        <f>SUM(I93:I96)</f>
        <v>410394</v>
      </c>
      <c r="J92" s="13">
        <f>I92/E92*100</f>
        <v>33.877267897079946</v>
      </c>
    </row>
    <row r="93" spans="1:10" x14ac:dyDescent="0.25">
      <c r="A93" s="65"/>
      <c r="B93" s="62"/>
      <c r="C93" s="61"/>
      <c r="D93" s="45" t="s">
        <v>2</v>
      </c>
      <c r="E93" s="5">
        <v>0</v>
      </c>
      <c r="F93" s="5">
        <v>0</v>
      </c>
      <c r="G93" s="5">
        <v>0</v>
      </c>
      <c r="H93" s="5">
        <f t="shared" si="36"/>
        <v>0</v>
      </c>
      <c r="I93" s="5">
        <v>0</v>
      </c>
      <c r="J93" s="5">
        <f t="shared" si="36"/>
        <v>0</v>
      </c>
    </row>
    <row r="94" spans="1:10" x14ac:dyDescent="0.25">
      <c r="A94" s="65"/>
      <c r="B94" s="62"/>
      <c r="C94" s="61"/>
      <c r="D94" s="42" t="s">
        <v>3</v>
      </c>
      <c r="E94" s="5">
        <v>1211414.1000000001</v>
      </c>
      <c r="F94" s="5">
        <v>773749</v>
      </c>
      <c r="G94" s="5">
        <v>363355</v>
      </c>
      <c r="H94" s="5">
        <f t="shared" si="36"/>
        <v>63.9</v>
      </c>
      <c r="I94" s="5">
        <f>F94-G94</f>
        <v>410394</v>
      </c>
      <c r="J94" s="5">
        <f>I94/E94*100</f>
        <v>33.877267897079946</v>
      </c>
    </row>
    <row r="95" spans="1:10" ht="21" customHeight="1" x14ac:dyDescent="0.25">
      <c r="A95" s="65"/>
      <c r="B95" s="62"/>
      <c r="C95" s="61"/>
      <c r="D95" s="45" t="s">
        <v>10</v>
      </c>
      <c r="E95" s="5">
        <v>0</v>
      </c>
      <c r="F95" s="5">
        <v>0</v>
      </c>
      <c r="G95" s="5">
        <v>0</v>
      </c>
      <c r="H95" s="5">
        <f t="shared" si="36"/>
        <v>0</v>
      </c>
      <c r="I95" s="5">
        <v>0</v>
      </c>
      <c r="J95" s="5">
        <f t="shared" si="36"/>
        <v>0</v>
      </c>
    </row>
    <row r="96" spans="1:10" ht="24.75" customHeight="1" x14ac:dyDescent="0.25">
      <c r="A96" s="65"/>
      <c r="B96" s="62"/>
      <c r="C96" s="61"/>
      <c r="D96" s="36" t="s">
        <v>40</v>
      </c>
      <c r="E96" s="5">
        <v>0</v>
      </c>
      <c r="F96" s="5">
        <v>0</v>
      </c>
      <c r="G96" s="5">
        <v>0</v>
      </c>
      <c r="H96" s="5">
        <f t="shared" si="36"/>
        <v>0</v>
      </c>
      <c r="I96" s="5">
        <v>0</v>
      </c>
      <c r="J96" s="5">
        <f t="shared" si="36"/>
        <v>0</v>
      </c>
    </row>
    <row r="97" spans="1:11" x14ac:dyDescent="0.25">
      <c r="A97" s="82" t="s">
        <v>31</v>
      </c>
      <c r="B97" s="76" t="s">
        <v>38</v>
      </c>
      <c r="C97" s="84" t="s">
        <v>4</v>
      </c>
      <c r="D97" s="12" t="s">
        <v>8</v>
      </c>
      <c r="E97" s="30">
        <f>SUM(E98:E101)</f>
        <v>335000</v>
      </c>
      <c r="F97" s="24">
        <f>SUM(F98:F101)</f>
        <v>0</v>
      </c>
      <c r="G97" s="24">
        <f>SUM(G98:G101)</f>
        <v>0</v>
      </c>
      <c r="H97" s="30">
        <f t="shared" si="36"/>
        <v>0</v>
      </c>
      <c r="I97" s="24">
        <f>SUM(I98:I101)</f>
        <v>0</v>
      </c>
      <c r="J97" s="30">
        <f>I97/E97*100</f>
        <v>0</v>
      </c>
    </row>
    <row r="98" spans="1:11" x14ac:dyDescent="0.25">
      <c r="A98" s="83"/>
      <c r="B98" s="77"/>
      <c r="C98" s="85"/>
      <c r="D98" s="45" t="s">
        <v>2</v>
      </c>
      <c r="E98" s="31">
        <v>0</v>
      </c>
      <c r="F98" s="27">
        <v>0</v>
      </c>
      <c r="G98" s="27">
        <v>0</v>
      </c>
      <c r="H98" s="31">
        <f t="shared" si="36"/>
        <v>0</v>
      </c>
      <c r="I98" s="27">
        <v>0</v>
      </c>
      <c r="J98" s="31">
        <f t="shared" si="36"/>
        <v>0</v>
      </c>
    </row>
    <row r="99" spans="1:11" x14ac:dyDescent="0.25">
      <c r="A99" s="83"/>
      <c r="B99" s="77"/>
      <c r="C99" s="85"/>
      <c r="D99" s="42" t="s">
        <v>3</v>
      </c>
      <c r="E99" s="31">
        <v>0</v>
      </c>
      <c r="F99" s="27">
        <v>0</v>
      </c>
      <c r="G99" s="27">
        <v>0</v>
      </c>
      <c r="H99" s="31">
        <f t="shared" si="36"/>
        <v>0</v>
      </c>
      <c r="I99" s="27">
        <v>0</v>
      </c>
      <c r="J99" s="31">
        <f t="shared" si="36"/>
        <v>0</v>
      </c>
    </row>
    <row r="100" spans="1:11" x14ac:dyDescent="0.25">
      <c r="A100" s="83"/>
      <c r="B100" s="77"/>
      <c r="C100" s="85"/>
      <c r="D100" s="45" t="s">
        <v>10</v>
      </c>
      <c r="E100" s="31">
        <v>0</v>
      </c>
      <c r="F100" s="27">
        <v>0</v>
      </c>
      <c r="G100" s="27">
        <v>0</v>
      </c>
      <c r="H100" s="31">
        <f t="shared" si="36"/>
        <v>0</v>
      </c>
      <c r="I100" s="27">
        <v>0</v>
      </c>
      <c r="J100" s="31">
        <f t="shared" si="36"/>
        <v>0</v>
      </c>
    </row>
    <row r="101" spans="1:11" ht="25.5" x14ac:dyDescent="0.25">
      <c r="A101" s="87"/>
      <c r="B101" s="78"/>
      <c r="C101" s="86"/>
      <c r="D101" s="36" t="s">
        <v>40</v>
      </c>
      <c r="E101" s="31">
        <v>335000</v>
      </c>
      <c r="F101" s="25">
        <v>0</v>
      </c>
      <c r="G101" s="25">
        <v>0</v>
      </c>
      <c r="H101" s="31">
        <f t="shared" si="36"/>
        <v>0</v>
      </c>
      <c r="I101" s="25">
        <f>F101-G101</f>
        <v>0</v>
      </c>
      <c r="J101" s="31">
        <f>I101/E101*100</f>
        <v>0</v>
      </c>
    </row>
    <row r="102" spans="1:11" ht="18" customHeight="1" x14ac:dyDescent="0.25">
      <c r="A102" s="61">
        <v>10</v>
      </c>
      <c r="B102" s="62" t="s">
        <v>44</v>
      </c>
      <c r="C102" s="84" t="s">
        <v>4</v>
      </c>
      <c r="D102" s="19" t="s">
        <v>9</v>
      </c>
      <c r="E102" s="20">
        <f>SUM(E103:E106)</f>
        <v>945000</v>
      </c>
      <c r="F102" s="24">
        <f>SUM(F103:F106)</f>
        <v>773931.4</v>
      </c>
      <c r="G102" s="24">
        <f>SUM(G103:G106)</f>
        <v>773931.4</v>
      </c>
      <c r="H102" s="20">
        <f t="shared" ref="H102:J106" si="37">IF(E102&lt;&gt;0,ROUND((F102/E102*100),1),0)</f>
        <v>81.900000000000006</v>
      </c>
      <c r="I102" s="24">
        <f>SUM(I103:I106)</f>
        <v>0</v>
      </c>
      <c r="J102" s="20">
        <f>I102/E102*100</f>
        <v>0</v>
      </c>
    </row>
    <row r="103" spans="1:11" ht="16.5" customHeight="1" x14ac:dyDescent="0.25">
      <c r="A103" s="61"/>
      <c r="B103" s="62"/>
      <c r="C103" s="85"/>
      <c r="D103" s="36" t="s">
        <v>2</v>
      </c>
      <c r="E103" s="21">
        <v>0</v>
      </c>
      <c r="F103" s="27">
        <v>0</v>
      </c>
      <c r="G103" s="27">
        <v>0</v>
      </c>
      <c r="H103" s="21">
        <f t="shared" si="37"/>
        <v>0</v>
      </c>
      <c r="I103" s="27">
        <f>F103-G103</f>
        <v>0</v>
      </c>
      <c r="J103" s="21">
        <f t="shared" si="37"/>
        <v>0</v>
      </c>
    </row>
    <row r="104" spans="1:11" ht="18" customHeight="1" x14ac:dyDescent="0.25">
      <c r="A104" s="61"/>
      <c r="B104" s="62"/>
      <c r="C104" s="85"/>
      <c r="D104" s="26" t="s">
        <v>3</v>
      </c>
      <c r="E104" s="21">
        <v>945000</v>
      </c>
      <c r="F104" s="27">
        <v>773931.4</v>
      </c>
      <c r="G104" s="27">
        <v>773931.4</v>
      </c>
      <c r="H104" s="21">
        <f t="shared" si="37"/>
        <v>81.900000000000006</v>
      </c>
      <c r="I104" s="27">
        <f>F104-G104</f>
        <v>0</v>
      </c>
      <c r="J104" s="21">
        <f>I104/E104*100</f>
        <v>0</v>
      </c>
    </row>
    <row r="105" spans="1:11" ht="16.5" customHeight="1" x14ac:dyDescent="0.25">
      <c r="A105" s="61"/>
      <c r="B105" s="62"/>
      <c r="C105" s="85"/>
      <c r="D105" s="36" t="s">
        <v>10</v>
      </c>
      <c r="E105" s="21">
        <v>0</v>
      </c>
      <c r="F105" s="27">
        <v>0</v>
      </c>
      <c r="G105" s="27">
        <v>0</v>
      </c>
      <c r="H105" s="21">
        <f t="shared" si="37"/>
        <v>0</v>
      </c>
      <c r="I105" s="27">
        <f>F105-G105</f>
        <v>0</v>
      </c>
      <c r="J105" s="21">
        <f t="shared" si="37"/>
        <v>0</v>
      </c>
    </row>
    <row r="106" spans="1:11" ht="28.5" customHeight="1" x14ac:dyDescent="0.25">
      <c r="A106" s="61"/>
      <c r="B106" s="62"/>
      <c r="C106" s="86"/>
      <c r="D106" s="36" t="s">
        <v>40</v>
      </c>
      <c r="E106" s="21">
        <v>0</v>
      </c>
      <c r="F106" s="27">
        <v>0</v>
      </c>
      <c r="G106" s="27">
        <v>0</v>
      </c>
      <c r="H106" s="21">
        <f t="shared" si="37"/>
        <v>0</v>
      </c>
      <c r="I106" s="27">
        <v>0</v>
      </c>
      <c r="J106" s="21">
        <f t="shared" si="37"/>
        <v>0</v>
      </c>
    </row>
    <row r="107" spans="1:11" s="28" customFormat="1" x14ac:dyDescent="0.25">
      <c r="A107" s="74"/>
      <c r="B107" s="75" t="s">
        <v>15</v>
      </c>
      <c r="C107" s="74"/>
      <c r="D107" s="12" t="s">
        <v>8</v>
      </c>
      <c r="E107" s="23">
        <f>E57+E62+E67+E72+E77+E82+E87+E92+E97+E102</f>
        <v>5486726.132965168</v>
      </c>
      <c r="F107" s="23">
        <f>F57+F62+F67+F72+F77+F82+F87+F92+F97+F102</f>
        <v>2828945.6999999997</v>
      </c>
      <c r="G107" s="23">
        <f>G57+G62+G67+G72+G77+G82+G87+G92+G97+G102</f>
        <v>1464077.99</v>
      </c>
      <c r="H107" s="20">
        <f t="shared" ref="H107:H111" si="38">IF(E107&lt;&gt;0,ROUND((F107/E107*100),1),0)</f>
        <v>51.6</v>
      </c>
      <c r="I107" s="23">
        <f t="shared" ref="I107" si="39">I57+I62+I67+I72+I77+I82+I87+I92+I97+I102</f>
        <v>1364867.71</v>
      </c>
      <c r="J107" s="20">
        <f t="shared" ref="J107:J110" si="40">I107/E107*100</f>
        <v>24.875812587029749</v>
      </c>
      <c r="K107" s="34"/>
    </row>
    <row r="108" spans="1:11" s="28" customFormat="1" x14ac:dyDescent="0.25">
      <c r="A108" s="74"/>
      <c r="B108" s="75"/>
      <c r="C108" s="74"/>
      <c r="D108" s="29" t="s">
        <v>2</v>
      </c>
      <c r="E108" s="23">
        <f t="shared" ref="E108:F111" si="41">E58+E63+E68+E73+E78+E83+E88+E93+E98+E103</f>
        <v>398597.10000000003</v>
      </c>
      <c r="F108" s="23">
        <f t="shared" si="41"/>
        <v>42504.3</v>
      </c>
      <c r="G108" s="23">
        <f t="shared" ref="G108" si="42">G58+G63+G68+G73+G78+G83+G88+G93+G98+G103</f>
        <v>5718.9000000000005</v>
      </c>
      <c r="H108" s="20">
        <f t="shared" si="38"/>
        <v>10.7</v>
      </c>
      <c r="I108" s="23">
        <f t="shared" ref="I108" si="43">I58+I63+I68+I73+I78+I83+I88+I93+I98+I103</f>
        <v>36785.4</v>
      </c>
      <c r="J108" s="20">
        <f t="shared" si="40"/>
        <v>9.2287174191683778</v>
      </c>
      <c r="K108" s="34"/>
    </row>
    <row r="109" spans="1:11" s="28" customFormat="1" ht="24" customHeight="1" x14ac:dyDescent="0.25">
      <c r="A109" s="74"/>
      <c r="B109" s="75"/>
      <c r="C109" s="74"/>
      <c r="D109" s="12" t="s">
        <v>3</v>
      </c>
      <c r="E109" s="23">
        <f t="shared" si="41"/>
        <v>4616393.9000000004</v>
      </c>
      <c r="F109" s="23">
        <f t="shared" si="41"/>
        <v>2723270.3</v>
      </c>
      <c r="G109" s="23">
        <f t="shared" ref="G109" si="44">G59+G64+G69+G74+G79+G84+G89+G94+G99+G104</f>
        <v>1405301.2000000002</v>
      </c>
      <c r="H109" s="20">
        <f t="shared" si="38"/>
        <v>59</v>
      </c>
      <c r="I109" s="23">
        <f t="shared" ref="I109" si="45">I59+I64+I69+I74+I79+I84+I89+I94+I99+I104</f>
        <v>1317969.1000000001</v>
      </c>
      <c r="J109" s="20">
        <f t="shared" si="40"/>
        <v>28.549753954054918</v>
      </c>
      <c r="K109" s="34"/>
    </row>
    <row r="110" spans="1:11" s="28" customFormat="1" ht="16.5" customHeight="1" x14ac:dyDescent="0.25">
      <c r="A110" s="74"/>
      <c r="B110" s="75"/>
      <c r="C110" s="74"/>
      <c r="D110" s="29" t="s">
        <v>10</v>
      </c>
      <c r="E110" s="23">
        <f t="shared" si="41"/>
        <v>52461.132965167257</v>
      </c>
      <c r="F110" s="23">
        <f t="shared" si="41"/>
        <v>8569.6</v>
      </c>
      <c r="G110" s="23">
        <f t="shared" ref="G110" si="46">G60+G65+G70+G75+G80+G85+G90+G95+G100+G105</f>
        <v>1344.09</v>
      </c>
      <c r="H110" s="20">
        <f t="shared" si="38"/>
        <v>16.3</v>
      </c>
      <c r="I110" s="23">
        <f t="shared" ref="I110" si="47">I60+I65+I70+I75+I80+I85+I90+I95+I100+I105</f>
        <v>7225.51</v>
      </c>
      <c r="J110" s="20">
        <f t="shared" si="40"/>
        <v>13.773072733289119</v>
      </c>
      <c r="K110" s="34"/>
    </row>
    <row r="111" spans="1:11" s="28" customFormat="1" ht="29.25" customHeight="1" x14ac:dyDescent="0.25">
      <c r="A111" s="74"/>
      <c r="B111" s="75"/>
      <c r="C111" s="74"/>
      <c r="D111" s="19" t="s">
        <v>40</v>
      </c>
      <c r="E111" s="23">
        <f t="shared" si="41"/>
        <v>419274</v>
      </c>
      <c r="F111" s="23">
        <f t="shared" si="41"/>
        <v>54601.5</v>
      </c>
      <c r="G111" s="23">
        <f t="shared" ref="G111" si="48">G61+G66+G71+G76+G81+G86+G91+G96+G101+G106</f>
        <v>51713.8</v>
      </c>
      <c r="H111" s="20">
        <f t="shared" si="38"/>
        <v>13</v>
      </c>
      <c r="I111" s="23">
        <f t="shared" ref="I111" si="49">I61+I66+I71+I76+I81+I86+I91+I96+I101+I106</f>
        <v>2887.6999999999971</v>
      </c>
      <c r="J111" s="20">
        <f>I111/E111*100</f>
        <v>0.68873815213917322</v>
      </c>
      <c r="K111" s="34"/>
    </row>
    <row r="112" spans="1:11" ht="37.5" customHeight="1" x14ac:dyDescent="0.25">
      <c r="A112" s="58" t="s">
        <v>58</v>
      </c>
      <c r="B112" s="59"/>
      <c r="C112" s="59"/>
      <c r="D112" s="59"/>
      <c r="E112" s="59"/>
      <c r="F112" s="59"/>
      <c r="G112" s="59"/>
      <c r="H112" s="59"/>
      <c r="I112" s="60"/>
      <c r="J112" s="41"/>
    </row>
    <row r="113" spans="1:12" ht="24.75" customHeight="1" x14ac:dyDescent="0.25">
      <c r="A113" s="65" t="s">
        <v>24</v>
      </c>
      <c r="B113" s="62" t="s">
        <v>59</v>
      </c>
      <c r="C113" s="61" t="s">
        <v>4</v>
      </c>
      <c r="D113" s="12" t="s">
        <v>8</v>
      </c>
      <c r="E113" s="13">
        <f>SUM(E114:E117)</f>
        <v>112910</v>
      </c>
      <c r="F113" s="13">
        <f>SUM(F114:F117)</f>
        <v>101496</v>
      </c>
      <c r="G113" s="13">
        <f>SUM(G114:G117)</f>
        <v>46352.7</v>
      </c>
      <c r="H113" s="13">
        <f t="shared" ref="H113:J147" si="50">IF(E113&lt;&gt;0,ROUND((F113/E113*100),1),0)</f>
        <v>89.9</v>
      </c>
      <c r="I113" s="13">
        <f>SUM(I114:I117)</f>
        <v>55143.3</v>
      </c>
      <c r="J113" s="13">
        <f>I113/E113*100</f>
        <v>48.83827827473209</v>
      </c>
    </row>
    <row r="114" spans="1:12" ht="22.5" customHeight="1" x14ac:dyDescent="0.25">
      <c r="A114" s="65"/>
      <c r="B114" s="62"/>
      <c r="C114" s="61"/>
      <c r="D114" s="45" t="s">
        <v>2</v>
      </c>
      <c r="E114" s="5">
        <v>0</v>
      </c>
      <c r="F114" s="5">
        <v>0</v>
      </c>
      <c r="G114" s="5">
        <v>0</v>
      </c>
      <c r="H114" s="5">
        <f t="shared" si="50"/>
        <v>0</v>
      </c>
      <c r="I114" s="5">
        <v>0</v>
      </c>
      <c r="J114" s="5">
        <f t="shared" si="50"/>
        <v>0</v>
      </c>
    </row>
    <row r="115" spans="1:12" ht="24" customHeight="1" x14ac:dyDescent="0.25">
      <c r="A115" s="65"/>
      <c r="B115" s="62"/>
      <c r="C115" s="61"/>
      <c r="D115" s="42" t="s">
        <v>3</v>
      </c>
      <c r="E115" s="5">
        <v>112910</v>
      </c>
      <c r="F115" s="5">
        <v>101496</v>
      </c>
      <c r="G115" s="5">
        <v>46352.7</v>
      </c>
      <c r="H115" s="5">
        <f t="shared" si="50"/>
        <v>89.9</v>
      </c>
      <c r="I115" s="5">
        <f>F115-G115</f>
        <v>55143.3</v>
      </c>
      <c r="J115" s="5">
        <f>I115/E115*100</f>
        <v>48.83827827473209</v>
      </c>
      <c r="L115" s="32"/>
    </row>
    <row r="116" spans="1:12" ht="29.25" customHeight="1" x14ac:dyDescent="0.25">
      <c r="A116" s="65"/>
      <c r="B116" s="62"/>
      <c r="C116" s="61"/>
      <c r="D116" s="45" t="s">
        <v>10</v>
      </c>
      <c r="E116" s="5">
        <v>0</v>
      </c>
      <c r="F116" s="5">
        <v>0</v>
      </c>
      <c r="G116" s="5">
        <v>0</v>
      </c>
      <c r="H116" s="5">
        <f t="shared" si="50"/>
        <v>0</v>
      </c>
      <c r="I116" s="5">
        <v>0</v>
      </c>
      <c r="J116" s="5">
        <f t="shared" si="50"/>
        <v>0</v>
      </c>
    </row>
    <row r="117" spans="1:12" ht="34.5" customHeight="1" x14ac:dyDescent="0.25">
      <c r="A117" s="65"/>
      <c r="B117" s="62"/>
      <c r="C117" s="61"/>
      <c r="D117" s="36" t="s">
        <v>40</v>
      </c>
      <c r="E117" s="5">
        <v>0</v>
      </c>
      <c r="F117" s="5">
        <v>0</v>
      </c>
      <c r="G117" s="5">
        <v>0</v>
      </c>
      <c r="H117" s="5">
        <f t="shared" si="50"/>
        <v>0</v>
      </c>
      <c r="I117" s="5">
        <v>0</v>
      </c>
      <c r="J117" s="5">
        <f t="shared" si="50"/>
        <v>0</v>
      </c>
    </row>
    <row r="118" spans="1:12" ht="18.75" customHeight="1" x14ac:dyDescent="0.25">
      <c r="A118" s="65" t="s">
        <v>25</v>
      </c>
      <c r="B118" s="62" t="s">
        <v>60</v>
      </c>
      <c r="C118" s="61" t="s">
        <v>4</v>
      </c>
      <c r="D118" s="12" t="s">
        <v>8</v>
      </c>
      <c r="E118" s="13">
        <f>E119+E120+E121+E122</f>
        <v>86860.400000000009</v>
      </c>
      <c r="F118" s="13">
        <f>F119+F120+F121+F122</f>
        <v>64036.4</v>
      </c>
      <c r="G118" s="13">
        <f>G119+G120+G121+G122</f>
        <v>28891</v>
      </c>
      <c r="H118" s="13">
        <f t="shared" si="50"/>
        <v>73.7</v>
      </c>
      <c r="I118" s="13">
        <f>I119+I120+I121+I122</f>
        <v>35145.4</v>
      </c>
      <c r="J118" s="13">
        <f>I118/E118*100</f>
        <v>40.461936624744993</v>
      </c>
    </row>
    <row r="119" spans="1:12" ht="19.5" customHeight="1" x14ac:dyDescent="0.25">
      <c r="A119" s="65"/>
      <c r="B119" s="62"/>
      <c r="C119" s="61"/>
      <c r="D119" s="45" t="s">
        <v>2</v>
      </c>
      <c r="E119" s="5">
        <v>0</v>
      </c>
      <c r="F119" s="5">
        <v>0</v>
      </c>
      <c r="G119" s="5">
        <v>0</v>
      </c>
      <c r="H119" s="5">
        <f t="shared" si="50"/>
        <v>0</v>
      </c>
      <c r="I119" s="5">
        <v>0</v>
      </c>
      <c r="J119" s="5">
        <f t="shared" si="50"/>
        <v>0</v>
      </c>
    </row>
    <row r="120" spans="1:12" ht="20.25" customHeight="1" x14ac:dyDescent="0.25">
      <c r="A120" s="65"/>
      <c r="B120" s="62"/>
      <c r="C120" s="61"/>
      <c r="D120" s="42" t="s">
        <v>3</v>
      </c>
      <c r="E120" s="5">
        <v>86860.400000000009</v>
      </c>
      <c r="F120" s="5">
        <v>64036.4</v>
      </c>
      <c r="G120" s="5">
        <v>28891</v>
      </c>
      <c r="H120" s="5">
        <f t="shared" si="50"/>
        <v>73.7</v>
      </c>
      <c r="I120" s="5">
        <f>F120-G120</f>
        <v>35145.4</v>
      </c>
      <c r="J120" s="5">
        <f>I120/E120*100</f>
        <v>40.461936624744993</v>
      </c>
    </row>
    <row r="121" spans="1:12" ht="21.75" customHeight="1" x14ac:dyDescent="0.25">
      <c r="A121" s="65"/>
      <c r="B121" s="62"/>
      <c r="C121" s="61"/>
      <c r="D121" s="45" t="s">
        <v>10</v>
      </c>
      <c r="E121" s="5">
        <v>0</v>
      </c>
      <c r="F121" s="5">
        <v>0</v>
      </c>
      <c r="G121" s="5">
        <v>0</v>
      </c>
      <c r="H121" s="5">
        <f t="shared" si="50"/>
        <v>0</v>
      </c>
      <c r="I121" s="5">
        <v>0</v>
      </c>
      <c r="J121" s="5">
        <f t="shared" si="50"/>
        <v>0</v>
      </c>
    </row>
    <row r="122" spans="1:12" ht="27.75" customHeight="1" x14ac:dyDescent="0.25">
      <c r="A122" s="65"/>
      <c r="B122" s="62"/>
      <c r="C122" s="61"/>
      <c r="D122" s="36" t="s">
        <v>40</v>
      </c>
      <c r="E122" s="5">
        <v>0</v>
      </c>
      <c r="F122" s="5">
        <v>0</v>
      </c>
      <c r="G122" s="5">
        <v>0</v>
      </c>
      <c r="H122" s="5">
        <f t="shared" si="50"/>
        <v>0</v>
      </c>
      <c r="I122" s="5">
        <v>0</v>
      </c>
      <c r="J122" s="5">
        <f t="shared" si="50"/>
        <v>0</v>
      </c>
    </row>
    <row r="123" spans="1:12" ht="18" customHeight="1" x14ac:dyDescent="0.25">
      <c r="A123" s="65" t="s">
        <v>26</v>
      </c>
      <c r="B123" s="62" t="s">
        <v>61</v>
      </c>
      <c r="C123" s="61" t="s">
        <v>4</v>
      </c>
      <c r="D123" s="12" t="s">
        <v>8</v>
      </c>
      <c r="E123" s="13">
        <f>E124+E125+E126+E127</f>
        <v>209403.7</v>
      </c>
      <c r="F123" s="13">
        <f>F124+F125+F126+F127</f>
        <v>134238.20000000001</v>
      </c>
      <c r="G123" s="13">
        <f>G124+G125+G126+G127</f>
        <v>67724.100000000006</v>
      </c>
      <c r="H123" s="13">
        <f t="shared" si="50"/>
        <v>64.099999999999994</v>
      </c>
      <c r="I123" s="13">
        <f>I124+I125+I126+I127</f>
        <v>66514.100000000006</v>
      </c>
      <c r="J123" s="13">
        <f>I123/E123*100</f>
        <v>31.763574378103161</v>
      </c>
    </row>
    <row r="124" spans="1:12" ht="18" customHeight="1" x14ac:dyDescent="0.25">
      <c r="A124" s="65"/>
      <c r="B124" s="62"/>
      <c r="C124" s="61"/>
      <c r="D124" s="45" t="s">
        <v>2</v>
      </c>
      <c r="E124" s="5">
        <v>0</v>
      </c>
      <c r="F124" s="5">
        <v>0</v>
      </c>
      <c r="G124" s="5">
        <v>0</v>
      </c>
      <c r="H124" s="5">
        <f t="shared" si="50"/>
        <v>0</v>
      </c>
      <c r="I124" s="5">
        <v>0</v>
      </c>
      <c r="J124" s="5">
        <f t="shared" si="50"/>
        <v>0</v>
      </c>
    </row>
    <row r="125" spans="1:12" ht="22.5" customHeight="1" x14ac:dyDescent="0.25">
      <c r="A125" s="65"/>
      <c r="B125" s="62"/>
      <c r="C125" s="61"/>
      <c r="D125" s="42" t="s">
        <v>3</v>
      </c>
      <c r="E125" s="5">
        <v>209403.7</v>
      </c>
      <c r="F125" s="5">
        <v>134238.20000000001</v>
      </c>
      <c r="G125" s="5">
        <v>67724.100000000006</v>
      </c>
      <c r="H125" s="5">
        <f t="shared" si="50"/>
        <v>64.099999999999994</v>
      </c>
      <c r="I125" s="5">
        <f>F125-G125</f>
        <v>66514.100000000006</v>
      </c>
      <c r="J125" s="5">
        <f>I125/E125*100</f>
        <v>31.763574378103161</v>
      </c>
    </row>
    <row r="126" spans="1:12" ht="17.25" customHeight="1" x14ac:dyDescent="0.25">
      <c r="A126" s="65"/>
      <c r="B126" s="62"/>
      <c r="C126" s="61"/>
      <c r="D126" s="45" t="s">
        <v>10</v>
      </c>
      <c r="E126" s="5">
        <v>0</v>
      </c>
      <c r="F126" s="5">
        <v>0</v>
      </c>
      <c r="G126" s="5">
        <v>0</v>
      </c>
      <c r="H126" s="5">
        <f t="shared" si="50"/>
        <v>0</v>
      </c>
      <c r="I126" s="5">
        <v>0</v>
      </c>
      <c r="J126" s="5">
        <f t="shared" si="50"/>
        <v>0</v>
      </c>
    </row>
    <row r="127" spans="1:12" ht="32.25" customHeight="1" x14ac:dyDescent="0.25">
      <c r="A127" s="65"/>
      <c r="B127" s="62"/>
      <c r="C127" s="61"/>
      <c r="D127" s="36" t="s">
        <v>40</v>
      </c>
      <c r="E127" s="5">
        <v>0</v>
      </c>
      <c r="F127" s="5">
        <v>0</v>
      </c>
      <c r="G127" s="5">
        <v>0</v>
      </c>
      <c r="H127" s="5">
        <f t="shared" si="50"/>
        <v>0</v>
      </c>
      <c r="I127" s="5">
        <v>0</v>
      </c>
      <c r="J127" s="5">
        <f t="shared" si="50"/>
        <v>0</v>
      </c>
    </row>
    <row r="128" spans="1:12" ht="27" customHeight="1" x14ac:dyDescent="0.25">
      <c r="A128" s="65" t="s">
        <v>27</v>
      </c>
      <c r="B128" s="80" t="s">
        <v>43</v>
      </c>
      <c r="C128" s="61" t="s">
        <v>4</v>
      </c>
      <c r="D128" s="12" t="s">
        <v>8</v>
      </c>
      <c r="E128" s="13">
        <f>E129+E130+E131+E132</f>
        <v>63277.3</v>
      </c>
      <c r="F128" s="13">
        <f>F129+F130+F131+F132</f>
        <v>35130.9</v>
      </c>
      <c r="G128" s="13">
        <f>G129+G130+G131+G132</f>
        <v>13009.1</v>
      </c>
      <c r="H128" s="13">
        <f t="shared" si="50"/>
        <v>55.5</v>
      </c>
      <c r="I128" s="13">
        <f>I129+I130+I131+I132</f>
        <v>22121.800000000003</v>
      </c>
      <c r="J128" s="13">
        <f>I128/E128*100</f>
        <v>34.960088372923629</v>
      </c>
      <c r="L128" s="32"/>
    </row>
    <row r="129" spans="1:10" ht="16.5" customHeight="1" x14ac:dyDescent="0.25">
      <c r="A129" s="65"/>
      <c r="B129" s="81"/>
      <c r="C129" s="61"/>
      <c r="D129" s="45" t="s">
        <v>2</v>
      </c>
      <c r="E129" s="5">
        <v>0</v>
      </c>
      <c r="F129" s="5">
        <v>0</v>
      </c>
      <c r="G129" s="5">
        <v>0</v>
      </c>
      <c r="H129" s="5">
        <f t="shared" si="50"/>
        <v>0</v>
      </c>
      <c r="I129" s="5">
        <v>0</v>
      </c>
      <c r="J129" s="5">
        <f t="shared" si="50"/>
        <v>0</v>
      </c>
    </row>
    <row r="130" spans="1:10" ht="15" customHeight="1" x14ac:dyDescent="0.25">
      <c r="A130" s="65"/>
      <c r="B130" s="81"/>
      <c r="C130" s="61"/>
      <c r="D130" s="42" t="s">
        <v>3</v>
      </c>
      <c r="E130" s="5">
        <v>63277.3</v>
      </c>
      <c r="F130" s="5">
        <v>35130.9</v>
      </c>
      <c r="G130" s="5">
        <v>13009.1</v>
      </c>
      <c r="H130" s="5">
        <f t="shared" si="50"/>
        <v>55.5</v>
      </c>
      <c r="I130" s="5">
        <f>F130-G130</f>
        <v>22121.800000000003</v>
      </c>
      <c r="J130" s="5">
        <f>I130/E130*100</f>
        <v>34.960088372923629</v>
      </c>
    </row>
    <row r="131" spans="1:10" ht="15" customHeight="1" x14ac:dyDescent="0.25">
      <c r="A131" s="65"/>
      <c r="B131" s="81"/>
      <c r="C131" s="61"/>
      <c r="D131" s="45" t="s">
        <v>10</v>
      </c>
      <c r="E131" s="5">
        <v>0</v>
      </c>
      <c r="F131" s="5">
        <v>0</v>
      </c>
      <c r="G131" s="5">
        <v>0</v>
      </c>
      <c r="H131" s="5">
        <f t="shared" si="50"/>
        <v>0</v>
      </c>
      <c r="I131" s="5">
        <v>0</v>
      </c>
      <c r="J131" s="5">
        <f t="shared" si="50"/>
        <v>0</v>
      </c>
    </row>
    <row r="132" spans="1:10" ht="15" customHeight="1" x14ac:dyDescent="0.25">
      <c r="A132" s="65"/>
      <c r="B132" s="81"/>
      <c r="C132" s="61"/>
      <c r="D132" s="36" t="s">
        <v>40</v>
      </c>
      <c r="E132" s="5">
        <v>0</v>
      </c>
      <c r="F132" s="5">
        <v>0</v>
      </c>
      <c r="G132" s="5">
        <v>0</v>
      </c>
      <c r="H132" s="5">
        <f t="shared" si="50"/>
        <v>0</v>
      </c>
      <c r="I132" s="5">
        <v>0</v>
      </c>
      <c r="J132" s="5">
        <f t="shared" si="50"/>
        <v>0</v>
      </c>
    </row>
    <row r="133" spans="1:10" ht="18" customHeight="1" x14ac:dyDescent="0.25">
      <c r="A133" s="82" t="s">
        <v>28</v>
      </c>
      <c r="B133" s="80" t="s">
        <v>62</v>
      </c>
      <c r="C133" s="84" t="s">
        <v>32</v>
      </c>
      <c r="D133" s="29" t="s">
        <v>8</v>
      </c>
      <c r="E133" s="13">
        <f>E134+E135+E136+E137</f>
        <v>251254.7</v>
      </c>
      <c r="F133" s="13">
        <f>F134+F135+F136+F137</f>
        <v>196883.7</v>
      </c>
      <c r="G133" s="13">
        <f>G134+G135+G136+G137</f>
        <v>102883.7</v>
      </c>
      <c r="H133" s="13">
        <f t="shared" si="50"/>
        <v>78.400000000000006</v>
      </c>
      <c r="I133" s="13">
        <f>I134+I135+I136+I137</f>
        <v>94000.000000000015</v>
      </c>
      <c r="J133" s="13">
        <f>I133/E133*100</f>
        <v>37.412235472610064</v>
      </c>
    </row>
    <row r="134" spans="1:10" x14ac:dyDescent="0.25">
      <c r="A134" s="83"/>
      <c r="B134" s="81"/>
      <c r="C134" s="85"/>
      <c r="D134" s="45" t="s">
        <v>2</v>
      </c>
      <c r="E134" s="5">
        <v>0</v>
      </c>
      <c r="F134" s="5">
        <v>0</v>
      </c>
      <c r="G134" s="5">
        <v>0</v>
      </c>
      <c r="H134" s="5">
        <f t="shared" si="50"/>
        <v>0</v>
      </c>
      <c r="I134" s="5">
        <v>0</v>
      </c>
      <c r="J134" s="5">
        <f t="shared" si="50"/>
        <v>0</v>
      </c>
    </row>
    <row r="135" spans="1:10" ht="16.5" customHeight="1" x14ac:dyDescent="0.25">
      <c r="A135" s="83"/>
      <c r="B135" s="81"/>
      <c r="C135" s="85"/>
      <c r="D135" s="45" t="s">
        <v>3</v>
      </c>
      <c r="E135" s="5">
        <v>251254.7</v>
      </c>
      <c r="F135" s="5">
        <v>196883.7</v>
      </c>
      <c r="G135" s="5">
        <v>102883.7</v>
      </c>
      <c r="H135" s="5">
        <f t="shared" si="50"/>
        <v>78.400000000000006</v>
      </c>
      <c r="I135" s="5">
        <f>F135-G135</f>
        <v>94000.000000000015</v>
      </c>
      <c r="J135" s="5">
        <f>I135/E135*100</f>
        <v>37.412235472610064</v>
      </c>
    </row>
    <row r="136" spans="1:10" ht="15.75" customHeight="1" x14ac:dyDescent="0.25">
      <c r="A136" s="83"/>
      <c r="B136" s="81"/>
      <c r="C136" s="85"/>
      <c r="D136" s="45" t="s">
        <v>10</v>
      </c>
      <c r="E136" s="5">
        <v>0</v>
      </c>
      <c r="F136" s="5">
        <v>0</v>
      </c>
      <c r="G136" s="5">
        <v>0</v>
      </c>
      <c r="H136" s="5">
        <f t="shared" si="50"/>
        <v>0</v>
      </c>
      <c r="I136" s="5">
        <v>0</v>
      </c>
      <c r="J136" s="5">
        <f t="shared" si="50"/>
        <v>0</v>
      </c>
    </row>
    <row r="137" spans="1:10" ht="26.25" customHeight="1" x14ac:dyDescent="0.25">
      <c r="A137" s="83"/>
      <c r="B137" s="81"/>
      <c r="C137" s="85"/>
      <c r="D137" s="36" t="s">
        <v>40</v>
      </c>
      <c r="E137" s="5">
        <v>0</v>
      </c>
      <c r="F137" s="5">
        <v>0</v>
      </c>
      <c r="G137" s="5">
        <v>0</v>
      </c>
      <c r="H137" s="5">
        <f t="shared" si="50"/>
        <v>0</v>
      </c>
      <c r="I137" s="5">
        <v>0</v>
      </c>
      <c r="J137" s="5">
        <f t="shared" si="50"/>
        <v>0</v>
      </c>
    </row>
    <row r="138" spans="1:10" ht="15.75" customHeight="1" x14ac:dyDescent="0.25">
      <c r="A138" s="82" t="s">
        <v>29</v>
      </c>
      <c r="B138" s="80" t="s">
        <v>63</v>
      </c>
      <c r="C138" s="84" t="s">
        <v>32</v>
      </c>
      <c r="D138" s="29" t="s">
        <v>8</v>
      </c>
      <c r="E138" s="13">
        <f>E139+E140+E141+E142</f>
        <v>14654.4</v>
      </c>
      <c r="F138" s="13">
        <f>F139+F140+F141+F142</f>
        <v>7558.9</v>
      </c>
      <c r="G138" s="13">
        <f>G139+G140+G141+G142</f>
        <v>2350.1</v>
      </c>
      <c r="H138" s="13">
        <f t="shared" ref="H138:J142" si="51">IF(E138&lt;&gt;0,ROUND((F138/E138*100),1),0)</f>
        <v>51.6</v>
      </c>
      <c r="I138" s="13">
        <f>I139+I140+I141+I142</f>
        <v>5208.7999999999993</v>
      </c>
      <c r="J138" s="13">
        <f>I138/E138*100</f>
        <v>35.544273392291728</v>
      </c>
    </row>
    <row r="139" spans="1:10" ht="20.25" customHeight="1" x14ac:dyDescent="0.25">
      <c r="A139" s="83"/>
      <c r="B139" s="81"/>
      <c r="C139" s="85"/>
      <c r="D139" s="45" t="s">
        <v>2</v>
      </c>
      <c r="E139" s="5">
        <v>0</v>
      </c>
      <c r="F139" s="5">
        <v>0</v>
      </c>
      <c r="G139" s="5">
        <v>0</v>
      </c>
      <c r="H139" s="5">
        <f t="shared" si="51"/>
        <v>0</v>
      </c>
      <c r="I139" s="5">
        <v>0</v>
      </c>
      <c r="J139" s="5">
        <f t="shared" si="51"/>
        <v>0</v>
      </c>
    </row>
    <row r="140" spans="1:10" ht="22.5" customHeight="1" x14ac:dyDescent="0.25">
      <c r="A140" s="83"/>
      <c r="B140" s="81"/>
      <c r="C140" s="85"/>
      <c r="D140" s="45" t="s">
        <v>3</v>
      </c>
      <c r="E140" s="5">
        <f>9854.4+4800</f>
        <v>14654.4</v>
      </c>
      <c r="F140" s="5">
        <v>7558.9</v>
      </c>
      <c r="G140" s="5">
        <v>2350.1</v>
      </c>
      <c r="H140" s="5">
        <f t="shared" si="51"/>
        <v>51.6</v>
      </c>
      <c r="I140" s="5">
        <f>F140-G140</f>
        <v>5208.7999999999993</v>
      </c>
      <c r="J140" s="5">
        <f>I140/E140*100</f>
        <v>35.544273392291728</v>
      </c>
    </row>
    <row r="141" spans="1:10" ht="18.75" customHeight="1" x14ac:dyDescent="0.25">
      <c r="A141" s="83"/>
      <c r="B141" s="81"/>
      <c r="C141" s="85"/>
      <c r="D141" s="45" t="s">
        <v>10</v>
      </c>
      <c r="E141" s="5">
        <v>0</v>
      </c>
      <c r="F141" s="5">
        <v>0</v>
      </c>
      <c r="G141" s="5">
        <v>0</v>
      </c>
      <c r="H141" s="5">
        <f t="shared" si="51"/>
        <v>0</v>
      </c>
      <c r="I141" s="5">
        <v>0</v>
      </c>
      <c r="J141" s="5">
        <f t="shared" si="51"/>
        <v>0</v>
      </c>
    </row>
    <row r="142" spans="1:10" ht="29.25" customHeight="1" x14ac:dyDescent="0.25">
      <c r="A142" s="83"/>
      <c r="B142" s="81"/>
      <c r="C142" s="85"/>
      <c r="D142" s="36" t="s">
        <v>40</v>
      </c>
      <c r="E142" s="5">
        <v>0</v>
      </c>
      <c r="F142" s="5">
        <v>0</v>
      </c>
      <c r="G142" s="5">
        <v>0</v>
      </c>
      <c r="H142" s="5">
        <f t="shared" si="51"/>
        <v>0</v>
      </c>
      <c r="I142" s="5">
        <v>0</v>
      </c>
      <c r="J142" s="5">
        <f t="shared" si="51"/>
        <v>0</v>
      </c>
    </row>
    <row r="143" spans="1:10" x14ac:dyDescent="0.25">
      <c r="A143" s="79"/>
      <c r="B143" s="75" t="s">
        <v>39</v>
      </c>
      <c r="C143" s="79"/>
      <c r="D143" s="12" t="s">
        <v>8</v>
      </c>
      <c r="E143" s="30">
        <f>E113+E118+E123+E128+E133+E138</f>
        <v>738360.50000000012</v>
      </c>
      <c r="F143" s="30">
        <f t="shared" ref="F143:G143" si="52">F113+F118+F123+F128+F133+F138</f>
        <v>539344.1</v>
      </c>
      <c r="G143" s="30">
        <f t="shared" si="52"/>
        <v>261210.69999999998</v>
      </c>
      <c r="H143" s="13">
        <f t="shared" si="50"/>
        <v>73</v>
      </c>
      <c r="I143" s="30">
        <f t="shared" ref="I143" si="53">I113+I118+I123+I128+I133+I138</f>
        <v>278133.40000000002</v>
      </c>
      <c r="J143" s="13">
        <f>I143/E143*100</f>
        <v>37.669051906216538</v>
      </c>
    </row>
    <row r="144" spans="1:10" x14ac:dyDescent="0.25">
      <c r="A144" s="79"/>
      <c r="B144" s="75"/>
      <c r="C144" s="79"/>
      <c r="D144" s="29" t="s">
        <v>2</v>
      </c>
      <c r="E144" s="30">
        <f t="shared" ref="E144:F147" si="54">E114+E119+E124+E129+E134+E139</f>
        <v>0</v>
      </c>
      <c r="F144" s="30">
        <f t="shared" si="54"/>
        <v>0</v>
      </c>
      <c r="G144" s="30">
        <f t="shared" ref="G144" si="55">G114+G119+G124+G129+G134+G139</f>
        <v>0</v>
      </c>
      <c r="H144" s="13">
        <f t="shared" si="50"/>
        <v>0</v>
      </c>
      <c r="I144" s="30">
        <f t="shared" ref="I144" si="56">I114+I119+I124+I129+I134+I139</f>
        <v>0</v>
      </c>
      <c r="J144" s="13">
        <f t="shared" si="50"/>
        <v>0</v>
      </c>
    </row>
    <row r="145" spans="1:11" ht="27.75" customHeight="1" x14ac:dyDescent="0.25">
      <c r="A145" s="79"/>
      <c r="B145" s="75"/>
      <c r="C145" s="79"/>
      <c r="D145" s="12" t="s">
        <v>3</v>
      </c>
      <c r="E145" s="30">
        <f t="shared" si="54"/>
        <v>738360.50000000012</v>
      </c>
      <c r="F145" s="30">
        <f t="shared" si="54"/>
        <v>539344.1</v>
      </c>
      <c r="G145" s="30">
        <f t="shared" ref="G145" si="57">G115+G120+G125+G130+G135+G140</f>
        <v>261210.69999999998</v>
      </c>
      <c r="H145" s="13">
        <f t="shared" si="50"/>
        <v>73</v>
      </c>
      <c r="I145" s="30">
        <f t="shared" ref="I145" si="58">I115+I120+I125+I130+I135+I140</f>
        <v>278133.40000000002</v>
      </c>
      <c r="J145" s="13">
        <f>I145/E145*100</f>
        <v>37.669051906216538</v>
      </c>
    </row>
    <row r="146" spans="1:11" ht="20.25" customHeight="1" x14ac:dyDescent="0.25">
      <c r="A146" s="79"/>
      <c r="B146" s="75"/>
      <c r="C146" s="79"/>
      <c r="D146" s="29" t="s">
        <v>10</v>
      </c>
      <c r="E146" s="30">
        <f t="shared" si="54"/>
        <v>0</v>
      </c>
      <c r="F146" s="30">
        <f t="shared" si="54"/>
        <v>0</v>
      </c>
      <c r="G146" s="30">
        <f t="shared" ref="G146" si="59">G116+G121+G126+G131+G136+G141</f>
        <v>0</v>
      </c>
      <c r="H146" s="13">
        <f t="shared" si="50"/>
        <v>0</v>
      </c>
      <c r="I146" s="30">
        <f t="shared" ref="I146" si="60">I116+I121+I126+I131+I136+I141</f>
        <v>0</v>
      </c>
      <c r="J146" s="13">
        <f t="shared" si="50"/>
        <v>0</v>
      </c>
    </row>
    <row r="147" spans="1:11" ht="26.25" customHeight="1" x14ac:dyDescent="0.25">
      <c r="A147" s="79"/>
      <c r="B147" s="75"/>
      <c r="C147" s="79"/>
      <c r="D147" s="19" t="s">
        <v>40</v>
      </c>
      <c r="E147" s="30">
        <f t="shared" si="54"/>
        <v>0</v>
      </c>
      <c r="F147" s="30">
        <f t="shared" si="54"/>
        <v>0</v>
      </c>
      <c r="G147" s="30">
        <f t="shared" ref="G147" si="61">G117+G122+G127+G132+G137+G142</f>
        <v>0</v>
      </c>
      <c r="H147" s="13">
        <f t="shared" si="50"/>
        <v>0</v>
      </c>
      <c r="I147" s="30">
        <f t="shared" ref="I147" si="62">I117+I122+I127+I132+I137+I142</f>
        <v>0</v>
      </c>
      <c r="J147" s="13">
        <f t="shared" si="50"/>
        <v>0</v>
      </c>
    </row>
    <row r="150" spans="1:11" ht="18" customHeight="1" x14ac:dyDescent="0.25"/>
    <row r="151" spans="1:11" ht="21" customHeight="1" x14ac:dyDescent="0.25"/>
    <row r="153" spans="1:11" ht="33" customHeight="1" x14ac:dyDescent="0.25"/>
    <row r="154" spans="1:11" s="28" customFormat="1" x14ac:dyDescent="0.25">
      <c r="A154" s="18"/>
      <c r="B154" s="18"/>
      <c r="C154" s="18"/>
      <c r="D154" s="18"/>
      <c r="E154" s="18"/>
      <c r="F154" s="18"/>
      <c r="G154" s="18"/>
      <c r="H154" s="18"/>
      <c r="I154" s="18"/>
      <c r="J154" s="18"/>
      <c r="K154" s="35"/>
    </row>
    <row r="155" spans="1:11" s="28" customFormat="1" x14ac:dyDescent="0.25">
      <c r="A155" s="18"/>
      <c r="B155" s="18"/>
      <c r="C155" s="18"/>
      <c r="D155" s="18"/>
      <c r="E155" s="18"/>
      <c r="F155" s="18"/>
      <c r="G155" s="18"/>
      <c r="H155" s="18"/>
      <c r="I155" s="18"/>
      <c r="J155" s="18"/>
      <c r="K155" s="35"/>
    </row>
    <row r="156" spans="1:11" s="28" customFormat="1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35"/>
    </row>
    <row r="157" spans="1:11" s="28" customFormat="1" x14ac:dyDescent="0.25">
      <c r="A157" s="18"/>
      <c r="B157" s="18"/>
      <c r="C157" s="18"/>
      <c r="D157" s="18"/>
      <c r="E157" s="18"/>
      <c r="F157" s="18"/>
      <c r="G157" s="18"/>
      <c r="H157" s="18"/>
      <c r="I157" s="18"/>
      <c r="J157" s="18"/>
      <c r="K157" s="35"/>
    </row>
    <row r="158" spans="1:11" s="28" customFormat="1" x14ac:dyDescent="0.25">
      <c r="A158" s="18"/>
      <c r="B158" s="18"/>
      <c r="C158" s="18"/>
      <c r="D158" s="18"/>
      <c r="E158" s="18"/>
      <c r="F158" s="18"/>
      <c r="G158" s="18"/>
      <c r="H158" s="18"/>
      <c r="I158" s="18"/>
      <c r="J158" s="18"/>
      <c r="K158" s="35"/>
    </row>
  </sheetData>
  <mergeCells count="93">
    <mergeCell ref="A97:A101"/>
    <mergeCell ref="B97:B101"/>
    <mergeCell ref="C97:C101"/>
    <mergeCell ref="A107:A111"/>
    <mergeCell ref="A113:A117"/>
    <mergeCell ref="B113:B117"/>
    <mergeCell ref="C113:C117"/>
    <mergeCell ref="A118:A122"/>
    <mergeCell ref="B102:B106"/>
    <mergeCell ref="B118:B122"/>
    <mergeCell ref="C118:C122"/>
    <mergeCell ref="A123:A127"/>
    <mergeCell ref="B123:B127"/>
    <mergeCell ref="C123:C127"/>
    <mergeCell ref="B107:B111"/>
    <mergeCell ref="C107:C111"/>
    <mergeCell ref="C102:C106"/>
    <mergeCell ref="A102:A106"/>
    <mergeCell ref="A143:A147"/>
    <mergeCell ref="B143:B147"/>
    <mergeCell ref="C143:C147"/>
    <mergeCell ref="A128:A132"/>
    <mergeCell ref="B128:B132"/>
    <mergeCell ref="C128:C132"/>
    <mergeCell ref="A133:A137"/>
    <mergeCell ref="B133:B137"/>
    <mergeCell ref="C133:C137"/>
    <mergeCell ref="A138:A142"/>
    <mergeCell ref="B138:B142"/>
    <mergeCell ref="C138:C142"/>
    <mergeCell ref="A62:A66"/>
    <mergeCell ref="B62:B66"/>
    <mergeCell ref="C62:C66"/>
    <mergeCell ref="A67:A71"/>
    <mergeCell ref="B67:B71"/>
    <mergeCell ref="C67:C71"/>
    <mergeCell ref="A57:A61"/>
    <mergeCell ref="B57:B61"/>
    <mergeCell ref="C57:C61"/>
    <mergeCell ref="A2:A3"/>
    <mergeCell ref="B2:B3"/>
    <mergeCell ref="C2:C3"/>
    <mergeCell ref="A21:A25"/>
    <mergeCell ref="B21:B25"/>
    <mergeCell ref="C21:C25"/>
    <mergeCell ref="C11:C15"/>
    <mergeCell ref="A26:A30"/>
    <mergeCell ref="B26:B30"/>
    <mergeCell ref="C26:C30"/>
    <mergeCell ref="A36:A40"/>
    <mergeCell ref="B36:B40"/>
    <mergeCell ref="C36:C40"/>
    <mergeCell ref="A92:A96"/>
    <mergeCell ref="B92:B96"/>
    <mergeCell ref="C92:C96"/>
    <mergeCell ref="B72:B76"/>
    <mergeCell ref="C72:C76"/>
    <mergeCell ref="A87:A91"/>
    <mergeCell ref="B87:B91"/>
    <mergeCell ref="C87:C91"/>
    <mergeCell ref="A77:A81"/>
    <mergeCell ref="B77:B81"/>
    <mergeCell ref="C77:C81"/>
    <mergeCell ref="A72:A76"/>
    <mergeCell ref="A82:A86"/>
    <mergeCell ref="B82:B86"/>
    <mergeCell ref="C82:C86"/>
    <mergeCell ref="A51:A55"/>
    <mergeCell ref="B51:B55"/>
    <mergeCell ref="C51:C55"/>
    <mergeCell ref="A56:H56"/>
    <mergeCell ref="A41:A45"/>
    <mergeCell ref="B41:B45"/>
    <mergeCell ref="C41:C45"/>
    <mergeCell ref="A46:A50"/>
    <mergeCell ref="B46:B50"/>
    <mergeCell ref="C46:C50"/>
    <mergeCell ref="J2:J3"/>
    <mergeCell ref="A1:J1"/>
    <mergeCell ref="A112:I112"/>
    <mergeCell ref="A31:A35"/>
    <mergeCell ref="B31:B35"/>
    <mergeCell ref="C31:C35"/>
    <mergeCell ref="I2:I3"/>
    <mergeCell ref="D2:D3"/>
    <mergeCell ref="E2:H2"/>
    <mergeCell ref="A16:A20"/>
    <mergeCell ref="B16:B20"/>
    <mergeCell ref="C16:C20"/>
    <mergeCell ref="A5:C9"/>
    <mergeCell ref="A10:H10"/>
    <mergeCell ref="A11:A15"/>
    <mergeCell ref="B11:B15"/>
  </mergeCells>
  <printOptions horizontalCentered="1"/>
  <pageMargins left="0" right="0" top="0.15748031496062992" bottom="0.15748031496062992" header="0.15748031496062992" footer="0.15748031496062992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 подпрограммам</vt:lpstr>
      <vt:lpstr>в размере мер-й</vt:lpstr>
      <vt:lpstr>'в размере мер-й'!Заголовки_для_печати</vt:lpstr>
      <vt:lpstr>'в размере мер-й'!Область_печати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2021-10-27T05:58:07Z</dcterms:modified>
</cp:coreProperties>
</file>